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5"/>
  </bookViews>
  <sheets>
    <sheet name="IIP-giamdan" sheetId="1" r:id="rId1"/>
    <sheet name="IIP" sheetId="2" r:id="rId2"/>
    <sheet name="GTSXCN" sheetId="3" r:id="rId3"/>
    <sheet name="SPCN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1">'IIP'!$4:$6</definedName>
    <definedName name="_xlnm.Print_Titles" localSheetId="3">'SPCN'!$4:$6</definedName>
    <definedName name="_xlnm.Print_Titles" localSheetId="5">'XNK'!$7:$7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<sst xmlns="http://schemas.openxmlformats.org/spreadsheetml/2006/main" count="518" uniqueCount="302">
  <si>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</si>
  <si>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</si>
  <si>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</si>
  <si>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</si>
  <si>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</si>
  <si>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</si>
  <si>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</si>
  <si>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</si>
  <si>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</si>
  <si>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</si>
  <si>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</si>
  <si>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</si>
  <si>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</si>
  <si>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</si>
  <si>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</si>
  <si>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</si>
  <si>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</si>
  <si>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</si>
  <si>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</si>
  <si>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</si>
  <si>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</si>
  <si>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</si>
  <si>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</si>
  <si>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</si>
  <si>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</si>
  <si>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</si>
  <si>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</si>
  <si>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</si>
  <si>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</si>
  <si>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</si>
  <si>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</si>
  <si>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</si>
  <si>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</si>
  <si>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</si>
  <si>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</si>
  <si>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</si>
  <si>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</si>
  <si>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</si>
  <si>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</si>
  <si>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</si>
  <si>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</si>
  <si>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</si>
  <si>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</si>
  <si>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</si>
  <si>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</si>
  <si>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</si>
  <si>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</si>
  <si>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</si>
  <si>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</si>
  <si>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</si>
  <si>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</si>
  <si>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</si>
  <si>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</si>
  <si>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</si>
  <si>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</si>
  <si>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</si>
  <si>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</si>
  <si>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</si>
  <si>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</si>
  <si>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</si>
  <si>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</si>
  <si>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</si>
  <si>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</si>
  <si>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</si>
  <si>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</si>
  <si>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</si>
  <si>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</si>
  <si>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</si>
  <si>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</si>
  <si>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</si>
  <si>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</si>
  <si>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</si>
  <si>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</si>
  <si>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</si>
  <si>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</si>
  <si>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</si>
  <si>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</si>
  <si>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</si>
  <si>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</si>
  <si>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</si>
  <si>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</si>
  <si>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</si>
  <si>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</si>
  <si>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</si>
  <si>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</si>
  <si>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</si>
  <si>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</si>
  <si>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</si>
  <si>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</si>
  <si>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</si>
  <si>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</si>
  <si>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</si>
  <si>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</si>
  <si>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</si>
  <si>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</si>
  <si>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</si>
  <si>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</si>
  <si>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</si>
  <si>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</si>
  <si>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</si>
  <si>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</si>
  <si>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</si>
  <si>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</si>
  <si>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</si>
  <si>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</si>
  <si>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</si>
  <si>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</si>
  <si>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</si>
  <si>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</si>
  <si>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</si>
  <si>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</si>
  <si>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</si>
  <si>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</si>
  <si>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</si>
  <si>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</si>
  <si>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</si>
  <si>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</si>
  <si>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</si>
  <si>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</si>
  <si>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</si>
  <si>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</si>
  <si>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</si>
  <si>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</si>
  <si>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</si>
  <si>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</si>
  <si>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</si>
  <si>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</si>
  <si>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</si>
  <si>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</si>
  <si>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</si>
  <si>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</si>
  <si>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</si>
  <si>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</si>
  <si>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</si>
  <si>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</si>
  <si>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</si>
  <si>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</si>
  <si>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</si>
  <si>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</si>
  <si>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</si>
  <si>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</si>
  <si>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</si>
  <si>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</si>
  <si>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</si>
  <si>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</si>
  <si>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</si>
  <si>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</si>
  <si>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</si>
  <si>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</si>
  <si>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</si>
  <si>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</si>
  <si>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</si>
  <si>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</si>
  <si>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</si>
  <si>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</si>
  <si>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</si>
  <si>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</si>
  <si>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</si>
  <si>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</si>
  <si>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</si>
  <si>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</si>
  <si>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</si>
  <si>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</si>
  <si>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</si>
  <si>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</si>
  <si>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</si>
  <si>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</si>
  <si>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</si>
  <si>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</si>
  <si>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</si>
  <si>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</si>
  <si>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</si>
  <si>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</si>
  <si>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</si>
  <si>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</si>
  <si>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</si>
  <si>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</si>
  <si>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</si>
  <si>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</si>
  <si>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</si>
  <si>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</si>
  <si>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</si>
  <si>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</si>
  <si>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</si>
  <si>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</si>
  <si>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</si>
  <si>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</si>
  <si>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Ghi chú: KH năm 2014, Kim ngạch xuất khẩu toàn tỉnh đạt khoảng 11,91-12,02 tỷ USD, tăng 9-10% so năm 2013</t>
  </si>
  <si>
    <t>Kim ngạch nhập khẩu  toàn tỉnh đạt khoản 12,2-12,3 tỷ USD, tăng 10-11% (nhập siêu gần 300 triệu USD)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</si>
  <si>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</si>
  <si>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</si>
  <si>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</si>
  <si>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</si>
  <si>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</si>
  <si>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</si>
  <si>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</si>
  <si>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</si>
  <si>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</si>
  <si>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Ước tháng 11/2014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</si>
  <si>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</si>
  <si>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</si>
  <si>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</si>
  <si>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</si>
  <si>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</si>
  <si>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</si>
  <si>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</si>
  <si>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</si>
  <si>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</si>
  <si>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</si>
  <si>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</si>
  <si>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</si>
  <si>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</si>
  <si>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</si>
  <si>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</si>
  <si>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</si>
  <si>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</si>
  <si>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</si>
  <si>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</si>
  <si>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</si>
  <si>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</si>
  <si>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</si>
  <si>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</si>
  <si>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</si>
  <si>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</si>
  <si>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</si>
  <si>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</si>
  <si>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</si>
  <si>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</si>
  <si>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</si>
  <si>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</si>
  <si>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</si>
  <si>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</si>
  <si>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</si>
  <si>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</si>
  <si>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</si>
  <si>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</si>
  <si>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</si>
  <si>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</si>
  <si>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</si>
  <si>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</si>
  <si>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</si>
  <si>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</si>
  <si>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</si>
  <si>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</si>
  <si>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</si>
  <si>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Ghi chú: KH năm 2014, TMBL hàng hóa, dịch vụ của tỉnh đạt khoảng 112.400- 114.450 tỷ đồng, tăng 14-16% so năm 2013.</t>
  </si>
  <si>
    <t xml:space="preserve"> Giày, dép các loại</t>
  </si>
  <si>
    <t xml:space="preserve"> Hàng hóa khác</t>
  </si>
  <si>
    <t xml:space="preserve"> Hàng dệt, may</t>
  </si>
  <si>
    <t xml:space="preserve"> Xơ, sợi dệt các loại</t>
  </si>
  <si>
    <t xml:space="preserve"> Sản phẩm gỗ</t>
  </si>
  <si>
    <t xml:space="preserve"> Máy móc thiết bị và dụng cụ 
phụ tùng</t>
  </si>
  <si>
    <t xml:space="preserve"> Phương tiện vận tải và 
phụ tùng</t>
  </si>
  <si>
    <t xml:space="preserve"> Sản phẩm từ sắt, thép</t>
  </si>
  <si>
    <t xml:space="preserve"> Máy vi tính, sản phẩm điện tử
và linh kiện</t>
  </si>
  <si>
    <t xml:space="preserve"> Nguyên phụ liệu dệt may, da giày</t>
  </si>
  <si>
    <t>Túi xách, ví, vali, mũ và ô dù</t>
  </si>
  <si>
    <t>Hàng thủy sản</t>
  </si>
  <si>
    <t xml:space="preserve"> Sản phẩm gốm, sứ</t>
  </si>
  <si>
    <t xml:space="preserve"> Dây điện và dây cáp điện</t>
  </si>
  <si>
    <t>Cà phê</t>
  </si>
  <si>
    <t xml:space="preserve"> Sắt, thép</t>
  </si>
  <si>
    <t>Hạt tiêu</t>
  </si>
  <si>
    <t>Cao su</t>
  </si>
  <si>
    <t xml:space="preserve"> Máy móc thiết bị, DCPT khác</t>
  </si>
  <si>
    <t xml:space="preserve"> Chất dẻo nguyên liệu</t>
  </si>
  <si>
    <t xml:space="preserve"> Sắt thép các loại</t>
  </si>
  <si>
    <t xml:space="preserve"> Kim loại thường khác</t>
  </si>
  <si>
    <t xml:space="preserve"> Vải các loại</t>
  </si>
  <si>
    <t xml:space="preserve"> Bông các lọai</t>
  </si>
  <si>
    <t xml:space="preserve"> Linh kiện, phụ tùng ô tô</t>
  </si>
  <si>
    <t xml:space="preserve"> Sản phẩm từ chất dẻo</t>
  </si>
  <si>
    <t xml:space="preserve"> Gỗ và sản phẩm từ gỗ</t>
  </si>
  <si>
    <t xml:space="preserve"> Sản phẩm từ sắt thép</t>
  </si>
  <si>
    <t xml:space="preserve"> Giấy các loại</t>
  </si>
  <si>
    <t>Ngô (bắp)</t>
  </si>
  <si>
    <t>Kim ngạch xuất khẩu</t>
  </si>
  <si>
    <t>Mặt hàng xuất khẩu</t>
  </si>
  <si>
    <t>Hạt điều nhân</t>
  </si>
  <si>
    <t>BIỂU CHỈ SỐ SẢN XUẤT CÔNG NGHIỆP (IIP) CỦA TỈNH THÁNG 12/2014</t>
  </si>
  <si>
    <t>Tháng 11/2014 so với cùng kỳ</t>
  </si>
  <si>
    <t>Tháng 12/2014 so với</t>
  </si>
  <si>
    <t>Lũy kế 12 tháng 2014 so CK</t>
  </si>
  <si>
    <t>BIỂU TỔNG MỨC BÁN LẺ HÀNG HÓA, DOANH THU DỊCH VỤ THÁNG 12/2014</t>
  </si>
  <si>
    <t>Chính thức tháng 11/2014</t>
  </si>
  <si>
    <t>Ước tính tháng 12/2014</t>
  </si>
  <si>
    <t>Ước tính 12 tháng năm 2014</t>
  </si>
  <si>
    <t>Chính thức 12 tháng năm 2013</t>
  </si>
  <si>
    <t>Tháng 12/2014 so tháng trước</t>
  </si>
  <si>
    <t>Ước 12 tháng năm 2014 so kế hoạch</t>
  </si>
  <si>
    <t>Ước 12 tháng năm 2014 so cùng kỳ</t>
  </si>
  <si>
    <t>BIỂU KIM NGẠCH XUẤT KHẨU, NHẬP KHẨU TRÊN ĐỊA BÀN THÁNG 12/2014</t>
  </si>
  <si>
    <t>Ch/thức tháng 11/2014</t>
  </si>
  <si>
    <t>Ước tháng 12/2014</t>
  </si>
  <si>
    <t>Ước 12 tháng 2014</t>
  </si>
  <si>
    <t>C/thức 12 tháng 2013</t>
  </si>
  <si>
    <t>Tháng 12/014 so tháng 11/014</t>
  </si>
  <si>
    <t>Tháng 12/014 so CKỳ</t>
  </si>
  <si>
    <t>12 tháng 014 so CKỳ</t>
  </si>
  <si>
    <t>Ch/thức tháng 12/2013</t>
  </si>
  <si>
    <t>BIỂU CHỈ SỐ GIÁ CẢ HÀNG HÓA, DỊCH VỤ THÁNG 12/2014</t>
  </si>
  <si>
    <t>Chỉ số giá tháng 12/2014 so với (%)</t>
  </si>
</sst>
</file>

<file path=xl/styles.xml><?xml version="1.0" encoding="utf-8"?>
<styleSheet xmlns="http://schemas.openxmlformats.org/spreadsheetml/2006/main">
  <numFmts count="5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#,##0.00;\-#,##0.00"/>
    <numFmt numFmtId="210" formatCode="_-* #,##0\ _₫_-;\-* #,##0\ _₫_-;_-* &quot;-&quot;???\ _₫_-;_-@_-"/>
    <numFmt numFmtId="211" formatCode="_-* #,##0.0\ _₫_-;\-* #,##0.0\ _₫_-;_-* &quot;-&quot;?\ _₫_-;_-@_-"/>
  </numFmts>
  <fonts count="93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30"/>
      <name val="Times New Roman"/>
      <family val="1"/>
    </font>
    <font>
      <sz val="13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rgb="FF0070C0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8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7" fillId="27" borderId="10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8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4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2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1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4" fontId="6" fillId="0" borderId="25" xfId="60" applyNumberFormat="1" applyFont="1" applyFill="1" applyBorder="1" applyAlignment="1">
      <alignment horizontal="right"/>
      <protection/>
    </xf>
    <xf numFmtId="4" fontId="9" fillId="0" borderId="25" xfId="60" applyNumberFormat="1" applyFont="1" applyFill="1" applyBorder="1" applyAlignment="1">
      <alignment horizontal="right"/>
      <protection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194" fontId="19" fillId="0" borderId="12" xfId="42" applyNumberFormat="1" applyFont="1" applyBorder="1" applyAlignment="1">
      <alignment/>
    </xf>
    <xf numFmtId="194" fontId="20" fillId="0" borderId="12" xfId="42" applyNumberFormat="1" applyFont="1" applyFill="1" applyBorder="1" applyAlignment="1">
      <alignment/>
    </xf>
    <xf numFmtId="194" fontId="20" fillId="0" borderId="12" xfId="42" applyNumberFormat="1" applyFont="1" applyBorder="1" applyAlignment="1">
      <alignment/>
    </xf>
    <xf numFmtId="194" fontId="19" fillId="33" borderId="12" xfId="42" applyNumberFormat="1" applyFont="1" applyFill="1" applyBorder="1" applyAlignment="1">
      <alignment horizontal="right" vertical="center"/>
    </xf>
    <xf numFmtId="194" fontId="20" fillId="33" borderId="12" xfId="42" applyNumberFormat="1" applyFont="1" applyFill="1" applyBorder="1" applyAlignment="1">
      <alignment horizontal="right" vertical="center"/>
    </xf>
    <xf numFmtId="194" fontId="20" fillId="35" borderId="12" xfId="42" applyNumberFormat="1" applyFont="1" applyFill="1" applyBorder="1" applyAlignment="1">
      <alignment/>
    </xf>
    <xf numFmtId="194" fontId="20" fillId="0" borderId="13" xfId="42" applyNumberFormat="1" applyFont="1" applyBorder="1" applyAlignment="1">
      <alignment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2" applyNumberFormat="1" applyFont="1" applyBorder="1" applyAlignment="1" applyProtection="1">
      <alignment horizontal="left" vertical="center" wrapText="1"/>
      <protection/>
    </xf>
    <xf numFmtId="194" fontId="6" fillId="0" borderId="13" xfId="42" applyNumberFormat="1" applyFont="1" applyBorder="1" applyAlignment="1" applyProtection="1">
      <alignment horizontal="left" vertical="center" wrapText="1"/>
      <protection/>
    </xf>
    <xf numFmtId="194" fontId="9" fillId="0" borderId="14" xfId="42" applyNumberFormat="1" applyFont="1" applyBorder="1" applyAlignment="1" applyProtection="1">
      <alignment horizontal="left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2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2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2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2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2" applyNumberFormat="1" applyFont="1" applyBorder="1" applyAlignment="1" applyProtection="1">
      <alignment horizontal="right" vertical="center" wrapText="1"/>
      <protection/>
    </xf>
    <xf numFmtId="193" fontId="9" fillId="0" borderId="12" xfId="42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0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2" fontId="20" fillId="33" borderId="12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 wrapText="1"/>
    </xf>
    <xf numFmtId="2" fontId="20" fillId="33" borderId="12" xfId="0" applyNumberFormat="1" applyFont="1" applyFill="1" applyBorder="1" applyAlignment="1">
      <alignment/>
    </xf>
    <xf numFmtId="183" fontId="20" fillId="33" borderId="12" xfId="0" applyNumberFormat="1" applyFont="1" applyFill="1" applyBorder="1" applyAlignment="1">
      <alignment/>
    </xf>
    <xf numFmtId="0" fontId="20" fillId="33" borderId="1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6" fillId="0" borderId="12" xfId="0" applyFont="1" applyBorder="1" applyAlignment="1">
      <alignment horizontal="center"/>
    </xf>
    <xf numFmtId="0" fontId="37" fillId="0" borderId="25" xfId="0" applyFont="1" applyFill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183" fontId="37" fillId="33" borderId="12" xfId="0" applyNumberFormat="1" applyFont="1" applyFill="1" applyBorder="1" applyAlignment="1">
      <alignment horizontal="center"/>
    </xf>
    <xf numFmtId="183" fontId="37" fillId="33" borderId="13" xfId="0" applyNumberFormat="1" applyFont="1" applyFill="1" applyBorder="1" applyAlignment="1">
      <alignment horizontal="center"/>
    </xf>
    <xf numFmtId="183" fontId="20" fillId="33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4" fontId="6" fillId="0" borderId="13" xfId="60" applyNumberFormat="1" applyFont="1" applyFill="1" applyBorder="1" applyAlignment="1">
      <alignment horizontal="right"/>
      <protection/>
    </xf>
    <xf numFmtId="198" fontId="35" fillId="0" borderId="12" xfId="42" applyNumberFormat="1" applyFont="1" applyBorder="1" applyAlignment="1">
      <alignment/>
    </xf>
    <xf numFmtId="0" fontId="35" fillId="0" borderId="12" xfId="0" applyFont="1" applyBorder="1" applyAlignment="1">
      <alignment/>
    </xf>
    <xf numFmtId="181" fontId="26" fillId="0" borderId="12" xfId="0" applyNumberFormat="1" applyFont="1" applyBorder="1" applyAlignment="1">
      <alignment/>
    </xf>
    <xf numFmtId="198" fontId="26" fillId="0" borderId="12" xfId="42" applyNumberFormat="1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82" fillId="0" borderId="12" xfId="0" applyFont="1" applyBorder="1" applyAlignment="1">
      <alignment/>
    </xf>
    <xf numFmtId="198" fontId="26" fillId="0" borderId="12" xfId="42" applyNumberFormat="1" applyFont="1" applyBorder="1" applyAlignment="1">
      <alignment/>
    </xf>
    <xf numFmtId="194" fontId="26" fillId="0" borderId="12" xfId="42" applyNumberFormat="1" applyFont="1" applyBorder="1" applyAlignment="1">
      <alignment/>
    </xf>
    <xf numFmtId="0" fontId="26" fillId="0" borderId="12" xfId="0" applyFont="1" applyBorder="1" applyAlignment="1">
      <alignment/>
    </xf>
    <xf numFmtId="194" fontId="26" fillId="33" borderId="12" xfId="42" applyNumberFormat="1" applyFont="1" applyFill="1" applyBorder="1" applyAlignment="1">
      <alignment horizontal="right" vertical="center"/>
    </xf>
    <xf numFmtId="194" fontId="26" fillId="33" borderId="12" xfId="42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193" fontId="26" fillId="33" borderId="12" xfId="42" applyNumberFormat="1" applyFont="1" applyFill="1" applyBorder="1" applyAlignment="1">
      <alignment horizontal="center" vertical="center"/>
    </xf>
    <xf numFmtId="194" fontId="26" fillId="0" borderId="12" xfId="42" applyNumberFormat="1" applyFont="1" applyFill="1" applyBorder="1" applyAlignment="1">
      <alignment/>
    </xf>
    <xf numFmtId="201" fontId="35" fillId="33" borderId="12" xfId="0" applyNumberFormat="1" applyFont="1" applyFill="1" applyBorder="1" applyAlignment="1">
      <alignment horizontal="right"/>
    </xf>
    <xf numFmtId="198" fontId="35" fillId="33" borderId="12" xfId="42" applyNumberFormat="1" applyFont="1" applyFill="1" applyBorder="1" applyAlignment="1">
      <alignment horizontal="right"/>
    </xf>
    <xf numFmtId="0" fontId="35" fillId="0" borderId="12" xfId="0" applyFont="1" applyBorder="1" applyAlignment="1">
      <alignment horizontal="right"/>
    </xf>
    <xf numFmtId="198" fontId="26" fillId="0" borderId="12" xfId="42" applyNumberFormat="1" applyFont="1" applyFill="1" applyBorder="1" applyAlignment="1">
      <alignment horizontal="right"/>
    </xf>
    <xf numFmtId="0" fontId="26" fillId="0" borderId="12" xfId="0" applyFont="1" applyFill="1" applyBorder="1" applyAlignment="1">
      <alignment horizontal="right"/>
    </xf>
    <xf numFmtId="194" fontId="26" fillId="0" borderId="12" xfId="42" applyNumberFormat="1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94" fontId="26" fillId="35" borderId="12" xfId="42" applyNumberFormat="1" applyFont="1" applyFill="1" applyBorder="1" applyAlignment="1" quotePrefix="1">
      <alignment horizontal="right"/>
    </xf>
    <xf numFmtId="179" fontId="26" fillId="33" borderId="12" xfId="42" applyFont="1" applyFill="1" applyBorder="1" applyAlignment="1">
      <alignment/>
    </xf>
    <xf numFmtId="194" fontId="26" fillId="35" borderId="12" xfId="42" applyNumberFormat="1" applyFont="1" applyFill="1" applyBorder="1" applyAlignment="1">
      <alignment/>
    </xf>
    <xf numFmtId="181" fontId="26" fillId="0" borderId="12" xfId="0" applyNumberFormat="1" applyFont="1" applyBorder="1" applyAlignment="1">
      <alignment horizontal="right"/>
    </xf>
    <xf numFmtId="194" fontId="35" fillId="33" borderId="12" xfId="42" applyNumberFormat="1" applyFont="1" applyFill="1" applyBorder="1" applyAlignment="1">
      <alignment/>
    </xf>
    <xf numFmtId="179" fontId="35" fillId="33" borderId="12" xfId="42" applyFont="1" applyFill="1" applyBorder="1" applyAlignment="1">
      <alignment/>
    </xf>
    <xf numFmtId="194" fontId="26" fillId="35" borderId="13" xfId="42" applyNumberFormat="1" applyFont="1" applyFill="1" applyBorder="1" applyAlignment="1" quotePrefix="1">
      <alignment horizontal="right"/>
    </xf>
    <xf numFmtId="194" fontId="26" fillId="35" borderId="13" xfId="42" applyNumberFormat="1" applyFont="1" applyFill="1" applyBorder="1" applyAlignment="1">
      <alignment/>
    </xf>
    <xf numFmtId="181" fontId="26" fillId="0" borderId="13" xfId="0" applyNumberFormat="1" applyFont="1" applyBorder="1" applyAlignment="1">
      <alignment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207" fontId="27" fillId="0" borderId="0" xfId="0" applyNumberFormat="1" applyFont="1" applyAlignment="1">
      <alignment/>
    </xf>
    <xf numFmtId="207" fontId="27" fillId="0" borderId="0" xfId="0" applyNumberFormat="1" applyFont="1" applyAlignment="1">
      <alignment/>
    </xf>
    <xf numFmtId="0" fontId="24" fillId="0" borderId="14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209" fontId="83" fillId="0" borderId="14" xfId="0" applyNumberFormat="1" applyFont="1" applyFill="1" applyBorder="1" applyAlignment="1" applyProtection="1">
      <alignment horizontal="right" vertical="center"/>
      <protection/>
    </xf>
    <xf numFmtId="181" fontId="84" fillId="0" borderId="12" xfId="0" applyNumberFormat="1" applyFont="1" applyFill="1" applyBorder="1" applyAlignment="1" applyProtection="1">
      <alignment horizontal="right"/>
      <protection/>
    </xf>
    <xf numFmtId="209" fontId="84" fillId="0" borderId="12" xfId="0" applyNumberFormat="1" applyFont="1" applyFill="1" applyBorder="1" applyAlignment="1" applyProtection="1">
      <alignment horizontal="right" vertical="center"/>
      <protection/>
    </xf>
    <xf numFmtId="209" fontId="84" fillId="0" borderId="13" xfId="0" applyNumberFormat="1" applyFont="1" applyFill="1" applyBorder="1" applyAlignment="1" applyProtection="1">
      <alignment horizontal="right" vertical="center"/>
      <protection/>
    </xf>
    <xf numFmtId="2" fontId="85" fillId="0" borderId="14" xfId="0" applyNumberFormat="1" applyFont="1" applyBorder="1" applyAlignment="1">
      <alignment/>
    </xf>
    <xf numFmtId="4" fontId="85" fillId="0" borderId="14" xfId="0" applyNumberFormat="1" applyFont="1" applyBorder="1" applyAlignment="1">
      <alignment/>
    </xf>
    <xf numFmtId="2" fontId="81" fillId="0" borderId="12" xfId="0" applyNumberFormat="1" applyFont="1" applyBorder="1" applyAlignment="1">
      <alignment/>
    </xf>
    <xf numFmtId="4" fontId="6" fillId="0" borderId="12" xfId="60" applyNumberFormat="1" applyFont="1" applyBorder="1" applyAlignment="1">
      <alignment horizontal="right"/>
      <protection/>
    </xf>
    <xf numFmtId="4" fontId="81" fillId="0" borderId="12" xfId="0" applyNumberFormat="1" applyFont="1" applyBorder="1" applyAlignment="1">
      <alignment/>
    </xf>
    <xf numFmtId="0" fontId="86" fillId="0" borderId="0" xfId="0" applyFont="1" applyAlignment="1">
      <alignment/>
    </xf>
    <xf numFmtId="0" fontId="87" fillId="0" borderId="25" xfId="0" applyFont="1" applyFill="1" applyBorder="1" applyAlignment="1">
      <alignment/>
    </xf>
    <xf numFmtId="198" fontId="88" fillId="0" borderId="12" xfId="42" applyNumberFormat="1" applyFont="1" applyBorder="1" applyAlignment="1">
      <alignment/>
    </xf>
    <xf numFmtId="198" fontId="89" fillId="0" borderId="12" xfId="42" applyNumberFormat="1" applyFont="1" applyFill="1" applyBorder="1" applyAlignment="1">
      <alignment/>
    </xf>
    <xf numFmtId="194" fontId="89" fillId="0" borderId="12" xfId="42" applyNumberFormat="1" applyFont="1" applyBorder="1" applyAlignment="1">
      <alignment/>
    </xf>
    <xf numFmtId="198" fontId="89" fillId="0" borderId="12" xfId="42" applyNumberFormat="1" applyFont="1" applyBorder="1" applyAlignment="1">
      <alignment/>
    </xf>
    <xf numFmtId="194" fontId="89" fillId="33" borderId="12" xfId="42" applyNumberFormat="1" applyFont="1" applyFill="1" applyBorder="1" applyAlignment="1">
      <alignment horizontal="center" vertical="center"/>
    </xf>
    <xf numFmtId="194" fontId="89" fillId="0" borderId="12" xfId="42" applyNumberFormat="1" applyFont="1" applyFill="1" applyBorder="1" applyAlignment="1">
      <alignment/>
    </xf>
    <xf numFmtId="198" fontId="89" fillId="0" borderId="12" xfId="42" applyNumberFormat="1" applyFont="1" applyFill="1" applyBorder="1" applyAlignment="1">
      <alignment horizontal="right"/>
    </xf>
    <xf numFmtId="194" fontId="89" fillId="0" borderId="12" xfId="42" applyNumberFormat="1" applyFont="1" applyBorder="1" applyAlignment="1">
      <alignment horizontal="right"/>
    </xf>
    <xf numFmtId="194" fontId="89" fillId="35" borderId="12" xfId="42" applyNumberFormat="1" applyFont="1" applyFill="1" applyBorder="1" applyAlignment="1">
      <alignment/>
    </xf>
    <xf numFmtId="194" fontId="89" fillId="35" borderId="13" xfId="42" applyNumberFormat="1" applyFont="1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198" fontId="20" fillId="0" borderId="12" xfId="42" applyNumberFormat="1" applyFont="1" applyFill="1" applyBorder="1" applyAlignment="1">
      <alignment/>
    </xf>
    <xf numFmtId="194" fontId="91" fillId="0" borderId="12" xfId="42" applyNumberFormat="1" applyFont="1" applyBorder="1" applyAlignment="1">
      <alignment/>
    </xf>
    <xf numFmtId="194" fontId="20" fillId="33" borderId="12" xfId="42" applyNumberFormat="1" applyFont="1" applyFill="1" applyBorder="1" applyAlignment="1">
      <alignment horizontal="center" vertical="center"/>
    </xf>
    <xf numFmtId="198" fontId="19" fillId="0" borderId="12" xfId="42" applyNumberFormat="1" applyFont="1" applyBorder="1" applyAlignment="1">
      <alignment/>
    </xf>
    <xf numFmtId="198" fontId="91" fillId="0" borderId="12" xfId="42" applyNumberFormat="1" applyFont="1" applyBorder="1" applyAlignment="1">
      <alignment/>
    </xf>
    <xf numFmtId="198" fontId="20" fillId="0" borderId="12" xfId="42" applyNumberFormat="1" applyFont="1" applyBorder="1" applyAlignment="1">
      <alignment/>
    </xf>
    <xf numFmtId="200" fontId="2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00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203" fontId="20" fillId="0" borderId="0" xfId="0" applyNumberFormat="1" applyFont="1" applyAlignment="1">
      <alignment/>
    </xf>
    <xf numFmtId="210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181" fontId="35" fillId="0" borderId="12" xfId="0" applyNumberFormat="1" applyFont="1" applyBorder="1" applyAlignment="1">
      <alignment/>
    </xf>
    <xf numFmtId="198" fontId="88" fillId="33" borderId="12" xfId="42" applyNumberFormat="1" applyFont="1" applyFill="1" applyBorder="1" applyAlignment="1">
      <alignment/>
    </xf>
    <xf numFmtId="201" fontId="88" fillId="33" borderId="12" xfId="0" applyNumberFormat="1" applyFont="1" applyFill="1" applyBorder="1" applyAlignment="1">
      <alignment horizontal="right"/>
    </xf>
    <xf numFmtId="198" fontId="89" fillId="0" borderId="12" xfId="42" applyNumberFormat="1" applyFont="1" applyFill="1" applyBorder="1" applyAlignment="1" quotePrefix="1">
      <alignment horizontal="right"/>
    </xf>
    <xf numFmtId="194" fontId="88" fillId="0" borderId="12" xfId="42" applyNumberFormat="1" applyFont="1" applyBorder="1" applyAlignment="1">
      <alignment/>
    </xf>
    <xf numFmtId="201" fontId="35" fillId="0" borderId="12" xfId="42" applyNumberFormat="1" applyFont="1" applyBorder="1" applyAlignment="1">
      <alignment horizontal="right"/>
    </xf>
    <xf numFmtId="201" fontId="26" fillId="0" borderId="12" xfId="42" applyNumberFormat="1" applyFont="1" applyFill="1" applyBorder="1" applyAlignment="1">
      <alignment horizontal="right"/>
    </xf>
    <xf numFmtId="201" fontId="26" fillId="0" borderId="12" xfId="42" applyNumberFormat="1" applyFont="1" applyBorder="1" applyAlignment="1">
      <alignment horizontal="right"/>
    </xf>
    <xf numFmtId="201" fontId="26" fillId="0" borderId="12" xfId="42" applyNumberFormat="1" applyFont="1" applyFill="1" applyBorder="1" applyAlignment="1" quotePrefix="1">
      <alignment horizontal="right"/>
    </xf>
    <xf numFmtId="194" fontId="20" fillId="35" borderId="12" xfId="42" applyNumberFormat="1" applyFont="1" applyFill="1" applyBorder="1" applyAlignment="1">
      <alignment/>
    </xf>
    <xf numFmtId="194" fontId="20" fillId="35" borderId="13" xfId="42" applyNumberFormat="1" applyFont="1" applyFill="1" applyBorder="1" applyAlignment="1">
      <alignment/>
    </xf>
    <xf numFmtId="0" fontId="35" fillId="33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8" fillId="33" borderId="30" xfId="0" applyFont="1" applyFill="1" applyBorder="1" applyAlignment="1">
      <alignment/>
    </xf>
    <xf numFmtId="0" fontId="21" fillId="33" borderId="34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5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31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92" fillId="0" borderId="1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34" xfId="0" applyFont="1" applyBorder="1" applyAlignment="1">
      <alignment horizontal="center" vertical="center"/>
    </xf>
    <xf numFmtId="0" fontId="92" fillId="34" borderId="17" xfId="0" applyFont="1" applyFill="1" applyBorder="1" applyAlignment="1" applyProtection="1">
      <alignment horizontal="center" vertical="center" wrapText="1"/>
      <protection/>
    </xf>
    <xf numFmtId="0" fontId="92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94" fontId="26" fillId="36" borderId="12" xfId="42" applyNumberFormat="1" applyFont="1" applyFill="1" applyBorder="1" applyAlignment="1">
      <alignment horizontal="center" vertical="center"/>
    </xf>
    <xf numFmtId="194" fontId="20" fillId="36" borderId="12" xfId="42" applyNumberFormat="1" applyFont="1" applyFill="1" applyBorder="1" applyAlignment="1">
      <alignment horizontal="center" vertical="center"/>
    </xf>
    <xf numFmtId="181" fontId="26" fillId="36" borderId="12" xfId="0" applyNumberFormat="1" applyFont="1" applyFill="1" applyBorder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29" sqref="G29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89" t="s">
        <v>196</v>
      </c>
      <c r="C2" s="289"/>
      <c r="D2" s="289"/>
      <c r="E2" s="289"/>
      <c r="F2" s="289"/>
    </row>
    <row r="3" ht="14.25" customHeight="1">
      <c r="E3" s="37" t="s">
        <v>158</v>
      </c>
    </row>
    <row r="4" spans="1:6" ht="31.5" customHeight="1">
      <c r="A4" s="290" t="s">
        <v>37</v>
      </c>
      <c r="B4" s="290" t="s">
        <v>38</v>
      </c>
      <c r="C4" s="290" t="s">
        <v>199</v>
      </c>
      <c r="D4" s="293" t="s">
        <v>201</v>
      </c>
      <c r="E4" s="294"/>
      <c r="F4" s="295" t="s">
        <v>202</v>
      </c>
    </row>
    <row r="5" spans="1:6" ht="31.5" customHeight="1">
      <c r="A5" s="291"/>
      <c r="B5" s="291"/>
      <c r="C5" s="292"/>
      <c r="D5" s="218" t="s">
        <v>160</v>
      </c>
      <c r="E5" s="219" t="s">
        <v>161</v>
      </c>
      <c r="F5" s="296"/>
    </row>
    <row r="6" spans="1:6" ht="18" customHeight="1">
      <c r="A6" s="45" t="s">
        <v>10</v>
      </c>
      <c r="B6" s="45" t="s">
        <v>11</v>
      </c>
      <c r="C6" s="59">
        <v>1</v>
      </c>
      <c r="D6" s="59">
        <v>2</v>
      </c>
      <c r="E6" s="83">
        <v>3</v>
      </c>
      <c r="F6" s="45">
        <v>4</v>
      </c>
    </row>
    <row r="7" spans="1:6" ht="15.75">
      <c r="A7" s="38"/>
      <c r="B7" s="102" t="s">
        <v>63</v>
      </c>
      <c r="C7" s="220">
        <f>'[1]Output'!D10</f>
        <v>106.185032378278</v>
      </c>
      <c r="D7" s="220">
        <f>'[1]Output'!F10</f>
        <v>100.596200339882</v>
      </c>
      <c r="E7" s="220">
        <f>'[1]Output'!G10</f>
        <v>109.856256972765</v>
      </c>
      <c r="F7" s="220">
        <f>'[1]Output'!H10</f>
        <v>107.922041112268</v>
      </c>
    </row>
    <row r="8" spans="1:6" ht="15.75">
      <c r="A8" s="39" t="s">
        <v>39</v>
      </c>
      <c r="B8" s="103" t="s">
        <v>41</v>
      </c>
      <c r="C8" s="221"/>
      <c r="D8" s="221"/>
      <c r="E8" s="221"/>
      <c r="F8" s="221"/>
    </row>
    <row r="9" spans="1:6" ht="15.75">
      <c r="A9" s="100">
        <v>1</v>
      </c>
      <c r="B9" s="104" t="s">
        <v>59</v>
      </c>
      <c r="C9" s="222">
        <f>'[1]Output'!D13</f>
        <v>130.7843009152</v>
      </c>
      <c r="D9" s="222">
        <f>'[1]Output'!F13</f>
        <v>100.742568235763</v>
      </c>
      <c r="E9" s="222">
        <f>'[1]Output'!G13</f>
        <v>115.138926090164</v>
      </c>
      <c r="F9" s="222">
        <f>'[1]Output'!H13</f>
        <v>121.51479046078</v>
      </c>
    </row>
    <row r="10" spans="1:6" ht="15.75">
      <c r="A10" s="100">
        <v>2</v>
      </c>
      <c r="B10" s="104" t="s">
        <v>60</v>
      </c>
      <c r="C10" s="222">
        <f>'[1]Output'!D14</f>
        <v>105.793412590202</v>
      </c>
      <c r="D10" s="222">
        <v>100.97</v>
      </c>
      <c r="E10" s="222">
        <f>'[1]Output'!G14</f>
        <v>109.591736546112</v>
      </c>
      <c r="F10" s="222">
        <f>'[1]Output'!H14</f>
        <v>107.715196951387</v>
      </c>
    </row>
    <row r="11" spans="1:6" ht="15.75">
      <c r="A11" s="100">
        <v>3</v>
      </c>
      <c r="B11" s="104" t="s">
        <v>61</v>
      </c>
      <c r="C11" s="222">
        <f aca="true" t="shared" si="0" ref="C11:F12">C28</f>
        <v>74.0600281720663</v>
      </c>
      <c r="D11" s="222">
        <f t="shared" si="0"/>
        <v>102.414045354792</v>
      </c>
      <c r="E11" s="222">
        <f t="shared" si="0"/>
        <v>84.2358604091456</v>
      </c>
      <c r="F11" s="222">
        <f t="shared" si="0"/>
        <v>86.9069462121243</v>
      </c>
    </row>
    <row r="12" spans="1:6" ht="15.75">
      <c r="A12" s="100">
        <v>4</v>
      </c>
      <c r="B12" s="104" t="s">
        <v>62</v>
      </c>
      <c r="C12" s="222">
        <f t="shared" si="0"/>
        <v>70.4748112500281</v>
      </c>
      <c r="D12" s="222">
        <f t="shared" si="0"/>
        <v>103.051104344298</v>
      </c>
      <c r="E12" s="222">
        <f t="shared" si="0"/>
        <v>76.7104016465164</v>
      </c>
      <c r="F12" s="222">
        <f t="shared" si="0"/>
        <v>77.0391749656917</v>
      </c>
    </row>
    <row r="13" spans="1:6" ht="15.75">
      <c r="A13" s="39" t="s">
        <v>40</v>
      </c>
      <c r="B13" s="103" t="s">
        <v>42</v>
      </c>
      <c r="C13" s="221"/>
      <c r="D13" s="221"/>
      <c r="E13" s="221"/>
      <c r="F13" s="221"/>
    </row>
    <row r="14" spans="1:6" ht="15.75">
      <c r="A14" s="100">
        <v>1</v>
      </c>
      <c r="B14" s="105" t="s">
        <v>55</v>
      </c>
      <c r="C14" s="222">
        <v>163.261763686883</v>
      </c>
      <c r="D14" s="222">
        <v>91.520456334737</v>
      </c>
      <c r="E14" s="222">
        <v>144.828291372499</v>
      </c>
      <c r="F14" s="222">
        <v>130.478085127428</v>
      </c>
    </row>
    <row r="15" spans="1:6" ht="15.75">
      <c r="A15" s="100">
        <f>A14+1</f>
        <v>2</v>
      </c>
      <c r="B15" s="105" t="s">
        <v>50</v>
      </c>
      <c r="C15" s="222">
        <v>120.729782423132</v>
      </c>
      <c r="D15" s="222">
        <v>101.025761138859</v>
      </c>
      <c r="E15" s="222">
        <v>107.003114685665</v>
      </c>
      <c r="F15" s="222">
        <v>122.631486769594</v>
      </c>
    </row>
    <row r="16" spans="1:6" ht="15.75">
      <c r="A16" s="100">
        <f aca="true" t="shared" si="1" ref="A16:A29">A15+1</f>
        <v>3</v>
      </c>
      <c r="B16" s="105" t="s">
        <v>43</v>
      </c>
      <c r="C16" s="222">
        <v>130.7843009152</v>
      </c>
      <c r="D16" s="222">
        <v>100.742568235763</v>
      </c>
      <c r="E16" s="222">
        <v>115.138926090164</v>
      </c>
      <c r="F16" s="222">
        <v>121.51479046078</v>
      </c>
    </row>
    <row r="17" spans="1:6" ht="15.75">
      <c r="A17" s="100">
        <f t="shared" si="1"/>
        <v>4</v>
      </c>
      <c r="B17" s="105" t="s">
        <v>52</v>
      </c>
      <c r="C17" s="222">
        <v>159.360290465226</v>
      </c>
      <c r="D17" s="222">
        <v>107.488693779781</v>
      </c>
      <c r="E17" s="222">
        <v>156.964194030012</v>
      </c>
      <c r="F17" s="222">
        <v>121.509718595353</v>
      </c>
    </row>
    <row r="18" spans="1:6" ht="15.75">
      <c r="A18" s="100">
        <f t="shared" si="1"/>
        <v>5</v>
      </c>
      <c r="B18" s="105" t="s">
        <v>48</v>
      </c>
      <c r="C18" s="222">
        <v>115.318127223601</v>
      </c>
      <c r="D18" s="222">
        <v>104.161791872911</v>
      </c>
      <c r="E18" s="222">
        <v>113.989934989671</v>
      </c>
      <c r="F18" s="222">
        <v>115.305381921608</v>
      </c>
    </row>
    <row r="19" spans="1:6" ht="15.75">
      <c r="A19" s="100">
        <f t="shared" si="1"/>
        <v>6</v>
      </c>
      <c r="B19" s="105" t="s">
        <v>47</v>
      </c>
      <c r="C19" s="222">
        <v>111.056651746374</v>
      </c>
      <c r="D19" s="222">
        <v>100.317407835583</v>
      </c>
      <c r="E19" s="222">
        <v>118.607885246885</v>
      </c>
      <c r="F19" s="222">
        <v>113.584883759608</v>
      </c>
    </row>
    <row r="20" spans="1:6" ht="15.75">
      <c r="A20" s="100">
        <f t="shared" si="1"/>
        <v>7</v>
      </c>
      <c r="B20" s="105" t="s">
        <v>53</v>
      </c>
      <c r="C20" s="222">
        <v>95.0963521045556</v>
      </c>
      <c r="D20" s="222">
        <v>106.367033767598</v>
      </c>
      <c r="E20" s="222">
        <v>110.585587468117</v>
      </c>
      <c r="F20" s="222">
        <v>112.479208563481</v>
      </c>
    </row>
    <row r="21" spans="1:6" ht="15.75">
      <c r="A21" s="100">
        <f t="shared" si="1"/>
        <v>8</v>
      </c>
      <c r="B21" s="105" t="s">
        <v>57</v>
      </c>
      <c r="C21" s="222">
        <v>104.459836088489</v>
      </c>
      <c r="D21" s="222">
        <v>82.7335718690337</v>
      </c>
      <c r="E21" s="222">
        <v>133.397618446766</v>
      </c>
      <c r="F21" s="222">
        <v>104.612607299903</v>
      </c>
    </row>
    <row r="22" spans="1:6" ht="15.75">
      <c r="A22" s="100">
        <f t="shared" si="1"/>
        <v>9</v>
      </c>
      <c r="B22" s="105" t="s">
        <v>56</v>
      </c>
      <c r="C22" s="222">
        <v>97.7569520574152</v>
      </c>
      <c r="D22" s="222">
        <v>104.705805329777</v>
      </c>
      <c r="E22" s="222">
        <v>101.255862068084</v>
      </c>
      <c r="F22" s="222">
        <v>104.378399069914</v>
      </c>
    </row>
    <row r="23" spans="1:6" ht="15.75">
      <c r="A23" s="100">
        <f t="shared" si="1"/>
        <v>10</v>
      </c>
      <c r="B23" s="105" t="s">
        <v>54</v>
      </c>
      <c r="C23" s="222">
        <v>100.464106912108</v>
      </c>
      <c r="D23" s="222">
        <v>97.8752617073928</v>
      </c>
      <c r="E23" s="222">
        <v>109.727002116086</v>
      </c>
      <c r="F23" s="222">
        <v>103.895623124875</v>
      </c>
    </row>
    <row r="24" spans="1:6" ht="15.75">
      <c r="A24" s="100">
        <f t="shared" si="1"/>
        <v>11</v>
      </c>
      <c r="B24" s="105" t="s">
        <v>51</v>
      </c>
      <c r="C24" s="222">
        <v>88.4025594804106</v>
      </c>
      <c r="D24" s="222">
        <v>102.850212778713</v>
      </c>
      <c r="E24" s="222">
        <v>100.665258943267</v>
      </c>
      <c r="F24" s="222">
        <v>103.314333228699</v>
      </c>
    </row>
    <row r="25" spans="1:6" ht="15.75">
      <c r="A25" s="100">
        <f t="shared" si="1"/>
        <v>12</v>
      </c>
      <c r="B25" s="105" t="s">
        <v>58</v>
      </c>
      <c r="C25" s="222">
        <v>91.9228020014296</v>
      </c>
      <c r="D25" s="222">
        <v>100.181441161223</v>
      </c>
      <c r="E25" s="222">
        <v>100.207415089448</v>
      </c>
      <c r="F25" s="222">
        <v>102.773204305411</v>
      </c>
    </row>
    <row r="26" spans="1:6" ht="15.75">
      <c r="A26" s="100">
        <f t="shared" si="1"/>
        <v>13</v>
      </c>
      <c r="B26" s="105" t="s">
        <v>44</v>
      </c>
      <c r="C26" s="222">
        <v>99.1924914214829</v>
      </c>
      <c r="D26" s="222">
        <v>99.5284635506152</v>
      </c>
      <c r="E26" s="222">
        <v>105.029082826098</v>
      </c>
      <c r="F26" s="222">
        <v>100.282608514937</v>
      </c>
    </row>
    <row r="27" spans="1:7" ht="15.75">
      <c r="A27" s="100">
        <f t="shared" si="1"/>
        <v>14</v>
      </c>
      <c r="B27" s="105" t="s">
        <v>46</v>
      </c>
      <c r="C27" s="222">
        <v>93.0533532051681</v>
      </c>
      <c r="D27" s="222">
        <v>100.768267661395</v>
      </c>
      <c r="E27" s="222">
        <v>96.8142278978853</v>
      </c>
      <c r="F27" s="222">
        <v>97.1262473100656</v>
      </c>
      <c r="G27" s="224">
        <f>F27-100</f>
        <v>-2.873752689934406</v>
      </c>
    </row>
    <row r="28" spans="1:7" ht="15.75">
      <c r="A28" s="100">
        <f t="shared" si="1"/>
        <v>15</v>
      </c>
      <c r="B28" s="105" t="s">
        <v>45</v>
      </c>
      <c r="C28" s="222">
        <v>74.0600281720663</v>
      </c>
      <c r="D28" s="222">
        <v>102.414045354792</v>
      </c>
      <c r="E28" s="222">
        <v>84.2358604091456</v>
      </c>
      <c r="F28" s="222">
        <v>86.9069462121243</v>
      </c>
      <c r="G28" s="224">
        <f>F28-100</f>
        <v>-13.093053787875704</v>
      </c>
    </row>
    <row r="29" spans="1:7" ht="15.75">
      <c r="A29" s="101">
        <f t="shared" si="1"/>
        <v>16</v>
      </c>
      <c r="B29" s="106" t="s">
        <v>49</v>
      </c>
      <c r="C29" s="223">
        <v>70.4748112500281</v>
      </c>
      <c r="D29" s="223">
        <v>103.051104344298</v>
      </c>
      <c r="E29" s="223">
        <v>76.7104016465164</v>
      </c>
      <c r="F29" s="223">
        <v>77.0391749656917</v>
      </c>
      <c r="G29" s="224">
        <f>F29-100</f>
        <v>-22.9608250343083</v>
      </c>
    </row>
    <row r="30" ht="20.25" customHeight="1">
      <c r="B30" s="160" t="s">
        <v>242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0"/>
  <sheetViews>
    <sheetView zoomScalePageLayoutView="0" workbookViewId="0" topLeftCell="A1">
      <selection activeCell="H10" sqref="H10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2.18359375" style="32" customWidth="1"/>
    <col min="5" max="5" width="11.542968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89" t="s">
        <v>279</v>
      </c>
      <c r="C2" s="289"/>
      <c r="D2" s="289"/>
      <c r="E2" s="289"/>
      <c r="F2" s="289"/>
    </row>
    <row r="3" ht="14.25" customHeight="1">
      <c r="E3" s="37" t="s">
        <v>158</v>
      </c>
    </row>
    <row r="4" spans="1:6" ht="31.5" customHeight="1">
      <c r="A4" s="290" t="s">
        <v>37</v>
      </c>
      <c r="B4" s="290" t="s">
        <v>38</v>
      </c>
      <c r="C4" s="290" t="s">
        <v>280</v>
      </c>
      <c r="D4" s="293" t="s">
        <v>281</v>
      </c>
      <c r="E4" s="294"/>
      <c r="F4" s="295" t="s">
        <v>282</v>
      </c>
    </row>
    <row r="5" spans="1:6" ht="31.5" customHeight="1">
      <c r="A5" s="291"/>
      <c r="B5" s="291"/>
      <c r="C5" s="292"/>
      <c r="D5" s="218" t="s">
        <v>160</v>
      </c>
      <c r="E5" s="219" t="s">
        <v>161</v>
      </c>
      <c r="F5" s="296"/>
    </row>
    <row r="6" spans="1:6" ht="18" customHeight="1">
      <c r="A6" s="45" t="s">
        <v>10</v>
      </c>
      <c r="B6" s="59" t="s">
        <v>11</v>
      </c>
      <c r="C6" s="59">
        <v>1</v>
      </c>
      <c r="D6" s="59">
        <v>2</v>
      </c>
      <c r="E6" s="83">
        <v>3</v>
      </c>
      <c r="F6" s="59">
        <v>4</v>
      </c>
    </row>
    <row r="7" spans="1:6" ht="15.75">
      <c r="A7" s="38"/>
      <c r="B7" s="227" t="s">
        <v>63</v>
      </c>
      <c r="C7" s="232">
        <v>111.447122084358</v>
      </c>
      <c r="D7" s="232">
        <v>101.341073943416</v>
      </c>
      <c r="E7" s="232">
        <v>107.501691476953</v>
      </c>
      <c r="F7" s="232">
        <v>108.024780467894</v>
      </c>
    </row>
    <row r="8" spans="1:6" ht="15.75">
      <c r="A8" s="39" t="s">
        <v>39</v>
      </c>
      <c r="B8" s="228" t="s">
        <v>41</v>
      </c>
      <c r="C8" s="233"/>
      <c r="D8" s="233"/>
      <c r="E8" s="233"/>
      <c r="F8" s="233"/>
    </row>
    <row r="9" spans="1:6" ht="15.75">
      <c r="A9" s="100">
        <v>1</v>
      </c>
      <c r="B9" s="229" t="s">
        <v>59</v>
      </c>
      <c r="C9" s="234">
        <v>127.395382371347</v>
      </c>
      <c r="D9" s="234">
        <v>96.6883818229411</v>
      </c>
      <c r="E9" s="234">
        <v>98.0936968655561</v>
      </c>
      <c r="F9" s="234">
        <v>119.902490981107</v>
      </c>
    </row>
    <row r="10" spans="1:6" ht="15.75">
      <c r="A10" s="100">
        <v>2</v>
      </c>
      <c r="B10" s="229" t="s">
        <v>60</v>
      </c>
      <c r="C10" s="234">
        <v>110.929529493221</v>
      </c>
      <c r="D10" s="234">
        <v>101.518537607728</v>
      </c>
      <c r="E10" s="234">
        <v>107.602181581772</v>
      </c>
      <c r="F10" s="234">
        <v>107.838425136585</v>
      </c>
    </row>
    <row r="11" spans="1:6" ht="15.75">
      <c r="A11" s="100">
        <v>3</v>
      </c>
      <c r="B11" s="229" t="s">
        <v>61</v>
      </c>
      <c r="C11" s="234">
        <v>138.667033858101</v>
      </c>
      <c r="D11" s="234">
        <v>90.6294084034954</v>
      </c>
      <c r="E11" s="234">
        <v>117.104874035617</v>
      </c>
      <c r="F11" s="234">
        <v>105.762965438645</v>
      </c>
    </row>
    <row r="12" spans="1:6" ht="15.75">
      <c r="A12" s="100">
        <v>4</v>
      </c>
      <c r="B12" s="229" t="s">
        <v>62</v>
      </c>
      <c r="C12" s="234">
        <v>107.026186155043</v>
      </c>
      <c r="D12" s="234">
        <v>101.986434108527</v>
      </c>
      <c r="E12" s="234">
        <v>105.885311871227</v>
      </c>
      <c r="F12" s="234">
        <v>103.568673831439</v>
      </c>
    </row>
    <row r="13" spans="1:6" ht="15.75">
      <c r="A13" s="39" t="s">
        <v>40</v>
      </c>
      <c r="B13" s="228" t="s">
        <v>42</v>
      </c>
      <c r="C13" s="233"/>
      <c r="D13" s="233"/>
      <c r="E13" s="233"/>
      <c r="F13" s="233"/>
    </row>
    <row r="14" spans="1:6" ht="15.75">
      <c r="A14" s="100">
        <v>1</v>
      </c>
      <c r="B14" s="230" t="s">
        <v>43</v>
      </c>
      <c r="C14" s="234">
        <v>127.395382371347</v>
      </c>
      <c r="D14" s="234">
        <v>96.6883818229411</v>
      </c>
      <c r="E14" s="234">
        <v>98.0936968655561</v>
      </c>
      <c r="F14" s="234">
        <v>119.902490981107</v>
      </c>
    </row>
    <row r="15" spans="1:6" ht="15.75">
      <c r="A15" s="100">
        <f>A14+1</f>
        <v>2</v>
      </c>
      <c r="B15" s="230" t="s">
        <v>44</v>
      </c>
      <c r="C15" s="234">
        <v>110.56959907746</v>
      </c>
      <c r="D15" s="234">
        <v>100.832485891296</v>
      </c>
      <c r="E15" s="234">
        <v>104.39837809813</v>
      </c>
      <c r="F15" s="234">
        <v>101.163255085973</v>
      </c>
    </row>
    <row r="16" spans="1:6" ht="15.75">
      <c r="A16" s="100">
        <f aca="true" t="shared" si="0" ref="A16:A29">A15+1</f>
        <v>3</v>
      </c>
      <c r="B16" s="230" t="s">
        <v>45</v>
      </c>
      <c r="C16" s="234">
        <v>73.8267148014441</v>
      </c>
      <c r="D16" s="234">
        <v>103.504482477588</v>
      </c>
      <c r="E16" s="234">
        <v>73.9662201514269</v>
      </c>
      <c r="F16" s="234">
        <v>84.8434912961957</v>
      </c>
    </row>
    <row r="17" spans="1:6" ht="15.75">
      <c r="A17" s="100">
        <f t="shared" si="0"/>
        <v>4</v>
      </c>
      <c r="B17" s="230" t="s">
        <v>46</v>
      </c>
      <c r="C17" s="234">
        <v>100.101252355477</v>
      </c>
      <c r="D17" s="234">
        <v>107.703834050345</v>
      </c>
      <c r="E17" s="234">
        <v>107.259794733261</v>
      </c>
      <c r="F17" s="234">
        <v>98.2925358932818</v>
      </c>
    </row>
    <row r="18" spans="1:6" ht="15.75">
      <c r="A18" s="100">
        <f t="shared" si="0"/>
        <v>5</v>
      </c>
      <c r="B18" s="230" t="s">
        <v>47</v>
      </c>
      <c r="C18" s="234">
        <v>113.432168259007</v>
      </c>
      <c r="D18" s="234">
        <v>102.804061812399</v>
      </c>
      <c r="E18" s="234">
        <v>116.411375798024</v>
      </c>
      <c r="F18" s="234">
        <v>113.377462537566</v>
      </c>
    </row>
    <row r="19" spans="1:6" ht="15.75">
      <c r="A19" s="100">
        <f t="shared" si="0"/>
        <v>6</v>
      </c>
      <c r="B19" s="230" t="s">
        <v>48</v>
      </c>
      <c r="C19" s="234">
        <v>107.197828070054</v>
      </c>
      <c r="D19" s="234">
        <v>104.961586718734</v>
      </c>
      <c r="E19" s="234">
        <v>110.520150365771</v>
      </c>
      <c r="F19" s="234">
        <v>114.319063906086</v>
      </c>
    </row>
    <row r="20" spans="1:6" ht="15.75">
      <c r="A20" s="100">
        <f t="shared" si="0"/>
        <v>7</v>
      </c>
      <c r="B20" s="230" t="s">
        <v>49</v>
      </c>
      <c r="C20" s="234">
        <v>76.264397980908</v>
      </c>
      <c r="D20" s="234">
        <v>102.84640078762</v>
      </c>
      <c r="E20" s="234">
        <v>83.5820404281749</v>
      </c>
      <c r="F20" s="234">
        <v>77.512976704104</v>
      </c>
    </row>
    <row r="21" spans="1:6" ht="15.75">
      <c r="A21" s="100">
        <f t="shared" si="0"/>
        <v>8</v>
      </c>
      <c r="B21" s="230" t="s">
        <v>50</v>
      </c>
      <c r="C21" s="234">
        <v>98.7981100317286</v>
      </c>
      <c r="D21" s="234">
        <v>104.20998234014</v>
      </c>
      <c r="E21" s="234">
        <v>101.121037760108</v>
      </c>
      <c r="F21" s="234">
        <v>119.771604241103</v>
      </c>
    </row>
    <row r="22" spans="1:6" ht="15.75">
      <c r="A22" s="100">
        <f t="shared" si="0"/>
        <v>9</v>
      </c>
      <c r="B22" s="230" t="s">
        <v>51</v>
      </c>
      <c r="C22" s="234">
        <v>109.884596277781</v>
      </c>
      <c r="D22" s="234">
        <v>101.122649932258</v>
      </c>
      <c r="E22" s="234">
        <v>100.093368917049</v>
      </c>
      <c r="F22" s="234">
        <v>104.814923349011</v>
      </c>
    </row>
    <row r="23" spans="1:6" ht="15.75">
      <c r="A23" s="100">
        <f t="shared" si="0"/>
        <v>10</v>
      </c>
      <c r="B23" s="230" t="s">
        <v>52</v>
      </c>
      <c r="C23" s="234">
        <v>165.241947124975</v>
      </c>
      <c r="D23" s="234">
        <v>109.435897043941</v>
      </c>
      <c r="E23" s="234">
        <v>176.34237019325</v>
      </c>
      <c r="F23" s="234">
        <v>127.17098199098</v>
      </c>
    </row>
    <row r="24" spans="1:6" ht="15.75">
      <c r="A24" s="100">
        <f t="shared" si="0"/>
        <v>11</v>
      </c>
      <c r="B24" s="230" t="s">
        <v>53</v>
      </c>
      <c r="C24" s="234">
        <v>104.858727139967</v>
      </c>
      <c r="D24" s="234">
        <v>105.679604850361</v>
      </c>
      <c r="E24" s="234">
        <v>103.180768174086</v>
      </c>
      <c r="F24" s="234">
        <v>111.040407541954</v>
      </c>
    </row>
    <row r="25" spans="1:6" ht="15.75">
      <c r="A25" s="100">
        <f t="shared" si="0"/>
        <v>12</v>
      </c>
      <c r="B25" s="230" t="s">
        <v>54</v>
      </c>
      <c r="C25" s="234">
        <v>110.137189327077</v>
      </c>
      <c r="D25" s="234">
        <v>107.141035412301</v>
      </c>
      <c r="E25" s="234">
        <v>109.915331312391</v>
      </c>
      <c r="F25" s="234">
        <v>104.50150626624</v>
      </c>
    </row>
    <row r="26" spans="1:6" ht="15.75">
      <c r="A26" s="100">
        <f t="shared" si="0"/>
        <v>13</v>
      </c>
      <c r="B26" s="230" t="s">
        <v>55</v>
      </c>
      <c r="C26" s="234">
        <v>166.180445311308</v>
      </c>
      <c r="D26" s="234">
        <v>92.0563637809461</v>
      </c>
      <c r="E26" s="234">
        <v>137.336746815185</v>
      </c>
      <c r="F26" s="234">
        <v>132.987453608878</v>
      </c>
    </row>
    <row r="27" spans="1:6" ht="15.75">
      <c r="A27" s="100">
        <f t="shared" si="0"/>
        <v>14</v>
      </c>
      <c r="B27" s="230" t="s">
        <v>56</v>
      </c>
      <c r="C27" s="234">
        <v>121.090785802279</v>
      </c>
      <c r="D27" s="234">
        <v>82.3594851746601</v>
      </c>
      <c r="E27" s="234">
        <v>95.2621406980793</v>
      </c>
      <c r="F27" s="234">
        <v>105.415637289637</v>
      </c>
    </row>
    <row r="28" spans="1:6" ht="15.75">
      <c r="A28" s="100">
        <f t="shared" si="0"/>
        <v>15</v>
      </c>
      <c r="B28" s="230" t="s">
        <v>57</v>
      </c>
      <c r="C28" s="234">
        <v>138.667033858101</v>
      </c>
      <c r="D28" s="234">
        <v>90.6294084034954</v>
      </c>
      <c r="E28" s="234">
        <v>117.104874035617</v>
      </c>
      <c r="F28" s="234">
        <v>105.762965438645</v>
      </c>
    </row>
    <row r="29" spans="1:6" ht="15.75">
      <c r="A29" s="101">
        <f t="shared" si="0"/>
        <v>16</v>
      </c>
      <c r="B29" s="231" t="s">
        <v>58</v>
      </c>
      <c r="C29" s="235">
        <v>107.026186155043</v>
      </c>
      <c r="D29" s="235">
        <v>101.986434108527</v>
      </c>
      <c r="E29" s="235">
        <v>105.885311871227</v>
      </c>
      <c r="F29" s="235">
        <v>103.568673831439</v>
      </c>
    </row>
    <row r="30" ht="20.25" customHeight="1">
      <c r="B30" s="160" t="s">
        <v>242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1" sqref="L11"/>
    </sheetView>
  </sheetViews>
  <sheetFormatPr defaultColWidth="8.72265625" defaultRowHeight="20.25" customHeight="1"/>
  <cols>
    <col min="1" max="1" width="3.99609375" style="32" bestFit="1" customWidth="1"/>
    <col min="2" max="2" width="70.453125" style="32" customWidth="1"/>
    <col min="3" max="3" width="12.36328125" style="32" hidden="1" customWidth="1"/>
    <col min="4" max="4" width="12.453125" style="32" hidden="1" customWidth="1"/>
    <col min="5" max="5" width="12.36328125" style="32" hidden="1" customWidth="1"/>
    <col min="6" max="7" width="7.6328125" style="32" hidden="1" customWidth="1"/>
    <col min="8" max="9" width="12.90625" style="32" bestFit="1" customWidth="1"/>
    <col min="10" max="10" width="10.0859375" style="32" bestFit="1" customWidth="1"/>
    <col min="11" max="16384" width="8.90625" style="32" customWidth="1"/>
  </cols>
  <sheetData>
    <row r="1" ht="15" customHeight="1">
      <c r="B1" s="33" t="s">
        <v>7</v>
      </c>
    </row>
    <row r="2" spans="2:11" ht="29.25" customHeight="1">
      <c r="B2" s="289" t="s">
        <v>197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5:10" ht="14.25" customHeight="1">
      <c r="E3" s="32" t="s">
        <v>64</v>
      </c>
      <c r="F3" s="43"/>
      <c r="G3" s="43"/>
      <c r="I3" s="298" t="s">
        <v>241</v>
      </c>
      <c r="J3" s="298"/>
    </row>
    <row r="4" spans="1:10" ht="15.75" customHeight="1">
      <c r="A4" s="299" t="s">
        <v>37</v>
      </c>
      <c r="B4" s="299" t="s">
        <v>38</v>
      </c>
      <c r="C4" s="301" t="s">
        <v>170</v>
      </c>
      <c r="D4" s="301" t="s">
        <v>171</v>
      </c>
      <c r="E4" s="301" t="s">
        <v>172</v>
      </c>
      <c r="F4" s="44" t="s">
        <v>9</v>
      </c>
      <c r="G4" s="61"/>
      <c r="H4" s="297" t="s">
        <v>203</v>
      </c>
      <c r="I4" s="297" t="s">
        <v>204</v>
      </c>
      <c r="J4" s="297" t="s">
        <v>205</v>
      </c>
    </row>
    <row r="5" spans="1:10" ht="38.25">
      <c r="A5" s="300"/>
      <c r="B5" s="300"/>
      <c r="C5" s="301"/>
      <c r="D5" s="301"/>
      <c r="E5" s="301"/>
      <c r="F5" s="62" t="s">
        <v>173</v>
      </c>
      <c r="G5" s="62" t="s">
        <v>174</v>
      </c>
      <c r="H5" s="297"/>
      <c r="I5" s="297"/>
      <c r="J5" s="297"/>
    </row>
    <row r="6" spans="1:10" ht="15.75">
      <c r="A6" s="45" t="s">
        <v>10</v>
      </c>
      <c r="B6" s="45" t="s">
        <v>11</v>
      </c>
      <c r="C6" s="46">
        <v>1</v>
      </c>
      <c r="D6" s="46">
        <v>2</v>
      </c>
      <c r="E6" s="46">
        <v>4</v>
      </c>
      <c r="F6" s="47">
        <v>6</v>
      </c>
      <c r="G6" s="47">
        <v>7</v>
      </c>
      <c r="H6" s="45">
        <v>1</v>
      </c>
      <c r="I6" s="45">
        <v>2</v>
      </c>
      <c r="J6" s="45">
        <v>3</v>
      </c>
    </row>
    <row r="7" spans="1:10" ht="24" customHeight="1">
      <c r="A7" s="48" t="s">
        <v>39</v>
      </c>
      <c r="B7" s="49" t="s">
        <v>65</v>
      </c>
      <c r="C7" s="75">
        <v>26899171</v>
      </c>
      <c r="D7" s="75">
        <v>28420139</v>
      </c>
      <c r="E7" s="76">
        <v>27527836</v>
      </c>
      <c r="F7" s="73">
        <f aca="true" t="shared" si="0" ref="F7:F16">D7/E7*100</f>
        <v>103.24145711998575</v>
      </c>
      <c r="G7" s="123">
        <f>D7/C7*100</f>
        <v>105.65433038810006</v>
      </c>
      <c r="H7" s="129">
        <f>SUM(H8:H11)</f>
        <v>347702.947</v>
      </c>
      <c r="I7" s="129">
        <f>SUM(I8:I11)</f>
        <v>309769.748</v>
      </c>
      <c r="J7" s="151">
        <f aca="true" t="shared" si="1" ref="J7:J16">H7/I7*100</f>
        <v>112.24561121443013</v>
      </c>
    </row>
    <row r="8" spans="1:10" ht="24" customHeight="1">
      <c r="A8" s="40">
        <v>1</v>
      </c>
      <c r="B8" s="9" t="s">
        <v>66</v>
      </c>
      <c r="C8" s="77">
        <v>81332</v>
      </c>
      <c r="D8" s="77">
        <v>79353</v>
      </c>
      <c r="E8" s="77">
        <v>88979</v>
      </c>
      <c r="F8" s="74">
        <f t="shared" si="0"/>
        <v>89.18171703435642</v>
      </c>
      <c r="G8" s="124">
        <f aca="true" t="shared" si="2" ref="G8:G16">D8/C8*100</f>
        <v>97.56676338956376</v>
      </c>
      <c r="H8" s="127">
        <f>'[2]GTSX- GIA SS8'!C13/1000</f>
        <v>949.177</v>
      </c>
      <c r="I8" s="127">
        <f>'[2]GTSX- GIA SS8'!D13/1000</f>
        <v>762.777</v>
      </c>
      <c r="J8" s="158">
        <f t="shared" si="1"/>
        <v>124.43702418924534</v>
      </c>
    </row>
    <row r="9" spans="1:10" ht="24" customHeight="1">
      <c r="A9" s="40">
        <v>2</v>
      </c>
      <c r="B9" s="9" t="s">
        <v>67</v>
      </c>
      <c r="C9" s="77">
        <v>26447726</v>
      </c>
      <c r="D9" s="77">
        <v>28201280</v>
      </c>
      <c r="E9" s="77">
        <v>26988580</v>
      </c>
      <c r="F9" s="74">
        <f t="shared" si="0"/>
        <v>104.49338201565254</v>
      </c>
      <c r="G9" s="124">
        <f t="shared" si="2"/>
        <v>106.6302637890305</v>
      </c>
      <c r="H9" s="127">
        <f>'[2]GTSX- GIA SS8'!C14/1000</f>
        <v>342437.555</v>
      </c>
      <c r="I9" s="127">
        <f>'[2]GTSX- GIA SS8'!D14/1000</f>
        <v>304681.69</v>
      </c>
      <c r="J9" s="158">
        <f t="shared" si="1"/>
        <v>112.39190481055819</v>
      </c>
    </row>
    <row r="10" spans="1:10" ht="24" customHeight="1">
      <c r="A10" s="40">
        <v>3</v>
      </c>
      <c r="B10" s="9" t="s">
        <v>68</v>
      </c>
      <c r="C10" s="77">
        <v>324770</v>
      </c>
      <c r="D10" s="77">
        <v>93466</v>
      </c>
      <c r="E10" s="77">
        <v>401514</v>
      </c>
      <c r="F10" s="74">
        <f t="shared" si="0"/>
        <v>23.278391288971246</v>
      </c>
      <c r="G10" s="124">
        <f t="shared" si="2"/>
        <v>28.779136003941254</v>
      </c>
      <c r="H10" s="127">
        <f>'[2]GTSX- GIA SS8'!C15/1000</f>
        <v>3775.643</v>
      </c>
      <c r="I10" s="127">
        <f>'[2]GTSX- GIA SS8'!D15/1000</f>
        <v>3818.68</v>
      </c>
      <c r="J10" s="158">
        <f t="shared" si="1"/>
        <v>98.8729875244849</v>
      </c>
    </row>
    <row r="11" spans="1:10" ht="24" customHeight="1">
      <c r="A11" s="40">
        <v>4</v>
      </c>
      <c r="B11" s="50" t="s">
        <v>69</v>
      </c>
      <c r="C11" s="77">
        <v>45343</v>
      </c>
      <c r="D11" s="77">
        <v>46040</v>
      </c>
      <c r="E11" s="77">
        <v>48763</v>
      </c>
      <c r="F11" s="74">
        <f t="shared" si="0"/>
        <v>94.41584808153723</v>
      </c>
      <c r="G11" s="124">
        <f t="shared" si="2"/>
        <v>101.53717222062943</v>
      </c>
      <c r="H11" s="127">
        <f>'[2]GTSX- GIA SS8'!C16/1000</f>
        <v>540.572</v>
      </c>
      <c r="I11" s="127">
        <f>'[2]GTSX- GIA SS8'!D16/1000</f>
        <v>506.601</v>
      </c>
      <c r="J11" s="158">
        <f t="shared" si="1"/>
        <v>106.7056717219271</v>
      </c>
    </row>
    <row r="12" spans="1:10" ht="24" customHeight="1">
      <c r="A12" s="39" t="s">
        <v>39</v>
      </c>
      <c r="B12" s="51" t="s">
        <v>70</v>
      </c>
      <c r="C12" s="78">
        <v>33652195</v>
      </c>
      <c r="D12" s="78">
        <v>35517359</v>
      </c>
      <c r="E12" s="78">
        <v>33652259</v>
      </c>
      <c r="F12" s="80">
        <f t="shared" si="0"/>
        <v>105.5422728084911</v>
      </c>
      <c r="G12" s="125">
        <f t="shared" si="2"/>
        <v>105.54247352958701</v>
      </c>
      <c r="H12" s="156">
        <f>SUM(H13:H16)</f>
        <v>436446.03299999994</v>
      </c>
      <c r="I12" s="156">
        <f>SUM(I13:I16)</f>
        <v>382594.897</v>
      </c>
      <c r="J12" s="159">
        <f t="shared" si="1"/>
        <v>114.07523634587315</v>
      </c>
    </row>
    <row r="13" spans="1:10" ht="24" customHeight="1">
      <c r="A13" s="40">
        <v>1</v>
      </c>
      <c r="B13" s="50" t="s">
        <v>66</v>
      </c>
      <c r="C13" s="79">
        <v>145698</v>
      </c>
      <c r="D13" s="79">
        <v>142152</v>
      </c>
      <c r="E13" s="79">
        <v>135141</v>
      </c>
      <c r="F13" s="81">
        <f t="shared" si="0"/>
        <v>105.18791484449575</v>
      </c>
      <c r="G13" s="126">
        <f t="shared" si="2"/>
        <v>97.56619857513486</v>
      </c>
      <c r="H13" s="127">
        <f>'[2]GTSX- GIA TT11'!C13/1000</f>
        <v>1739.464</v>
      </c>
      <c r="I13" s="127">
        <v>1246.124</v>
      </c>
      <c r="J13" s="158">
        <f t="shared" si="1"/>
        <v>139.5899605496724</v>
      </c>
    </row>
    <row r="14" spans="1:10" ht="24" customHeight="1">
      <c r="A14" s="40">
        <f>A13+1</f>
        <v>2</v>
      </c>
      <c r="B14" s="50" t="s">
        <v>67</v>
      </c>
      <c r="C14" s="79">
        <v>32996183</v>
      </c>
      <c r="D14" s="79">
        <v>35183917</v>
      </c>
      <c r="E14" s="79">
        <v>32982743</v>
      </c>
      <c r="F14" s="81">
        <f t="shared" si="0"/>
        <v>106.67371419047834</v>
      </c>
      <c r="G14" s="126">
        <f t="shared" si="2"/>
        <v>106.63026387021797</v>
      </c>
      <c r="H14" s="127">
        <f>'[2]GTSX- GIA TT11'!C14/1000</f>
        <v>428733.072</v>
      </c>
      <c r="I14" s="127">
        <v>376046.637</v>
      </c>
      <c r="J14" s="157">
        <f t="shared" si="1"/>
        <v>114.0106119337533</v>
      </c>
    </row>
    <row r="15" spans="1:10" ht="24" customHeight="1">
      <c r="A15" s="40">
        <f>A14+1</f>
        <v>3</v>
      </c>
      <c r="B15" s="50" t="s">
        <v>68</v>
      </c>
      <c r="C15" s="79">
        <v>449255</v>
      </c>
      <c r="D15" s="79">
        <v>129292</v>
      </c>
      <c r="E15" s="79">
        <v>472300</v>
      </c>
      <c r="F15" s="81">
        <f t="shared" si="0"/>
        <v>27.37497353377091</v>
      </c>
      <c r="G15" s="126">
        <f t="shared" si="2"/>
        <v>28.779201121857295</v>
      </c>
      <c r="H15" s="127">
        <f>'[2]GTSX- GIA TT11'!C15/1000</f>
        <v>5242.822</v>
      </c>
      <c r="I15" s="127">
        <v>4636.985</v>
      </c>
      <c r="J15" s="152">
        <f t="shared" si="1"/>
        <v>113.06532153975051</v>
      </c>
    </row>
    <row r="16" spans="1:10" ht="24" customHeight="1">
      <c r="A16" s="41">
        <v>4</v>
      </c>
      <c r="B16" s="52" t="s">
        <v>69</v>
      </c>
      <c r="C16" s="154">
        <v>61059</v>
      </c>
      <c r="D16" s="154">
        <v>61998</v>
      </c>
      <c r="E16" s="154">
        <v>62075</v>
      </c>
      <c r="F16" s="82">
        <f t="shared" si="0"/>
        <v>99.87595650422875</v>
      </c>
      <c r="G16" s="155">
        <f t="shared" si="2"/>
        <v>101.53785682700338</v>
      </c>
      <c r="H16" s="128">
        <f>'[2]GTSX- GIA TT11'!C16/1000</f>
        <v>730.675</v>
      </c>
      <c r="I16" s="128">
        <v>665.151</v>
      </c>
      <c r="J16" s="153">
        <f t="shared" si="1"/>
        <v>109.85099623995154</v>
      </c>
    </row>
    <row r="17" ht="20.25" customHeight="1">
      <c r="B17" s="161" t="s">
        <v>243</v>
      </c>
    </row>
    <row r="18" ht="20.25" customHeight="1">
      <c r="B18" s="161" t="s">
        <v>244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93" sqref="B93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2"/>
      <c r="B1" s="33" t="s">
        <v>7</v>
      </c>
      <c r="C1" s="33"/>
      <c r="D1" s="32"/>
      <c r="E1" s="32"/>
      <c r="F1" s="32"/>
      <c r="G1" s="32"/>
      <c r="H1" s="32"/>
    </row>
    <row r="2" spans="1:11" ht="18.75" customHeight="1">
      <c r="A2" s="32"/>
      <c r="B2" s="289" t="s">
        <v>206</v>
      </c>
      <c r="C2" s="289"/>
      <c r="D2" s="289"/>
      <c r="E2" s="289"/>
      <c r="F2" s="289"/>
      <c r="G2" s="289"/>
      <c r="H2" s="289"/>
      <c r="I2" s="289"/>
      <c r="J2" s="289"/>
      <c r="K2" s="289"/>
    </row>
    <row r="3" spans="1:8" ht="18.75">
      <c r="A3" s="32"/>
      <c r="B3" s="34"/>
      <c r="C3" s="34"/>
      <c r="D3" s="35"/>
      <c r="E3" s="36"/>
      <c r="F3" s="36"/>
      <c r="G3" s="36"/>
      <c r="H3" s="36"/>
    </row>
    <row r="4" spans="1:11" ht="16.5" customHeight="1">
      <c r="A4" s="299" t="s">
        <v>37</v>
      </c>
      <c r="B4" s="299" t="s">
        <v>71</v>
      </c>
      <c r="C4" s="299" t="s">
        <v>36</v>
      </c>
      <c r="D4" s="305" t="s">
        <v>232</v>
      </c>
      <c r="E4" s="306"/>
      <c r="F4" s="307"/>
      <c r="G4" s="305" t="s">
        <v>233</v>
      </c>
      <c r="H4" s="307"/>
      <c r="I4" s="302" t="s">
        <v>9</v>
      </c>
      <c r="J4" s="303"/>
      <c r="K4" s="304"/>
    </row>
    <row r="5" spans="1:11" ht="40.5" customHeight="1">
      <c r="A5" s="308"/>
      <c r="B5" s="308"/>
      <c r="C5" s="308"/>
      <c r="D5" s="130" t="s">
        <v>200</v>
      </c>
      <c r="E5" s="130" t="s">
        <v>198</v>
      </c>
      <c r="F5" s="130" t="s">
        <v>235</v>
      </c>
      <c r="G5" s="130" t="s">
        <v>234</v>
      </c>
      <c r="H5" s="130" t="s">
        <v>236</v>
      </c>
      <c r="I5" s="131" t="s">
        <v>207</v>
      </c>
      <c r="J5" s="131" t="s">
        <v>209</v>
      </c>
      <c r="K5" s="131" t="s">
        <v>208</v>
      </c>
    </row>
    <row r="6" spans="1:11" ht="16.5">
      <c r="A6" s="60" t="s">
        <v>10</v>
      </c>
      <c r="B6" s="60" t="s">
        <v>11</v>
      </c>
      <c r="C6" s="60" t="s">
        <v>72</v>
      </c>
      <c r="D6" s="60">
        <v>1</v>
      </c>
      <c r="E6" s="60">
        <v>2</v>
      </c>
      <c r="F6" s="60">
        <v>3</v>
      </c>
      <c r="G6" s="60">
        <v>4</v>
      </c>
      <c r="H6" s="60">
        <v>5</v>
      </c>
      <c r="I6" s="60">
        <v>6</v>
      </c>
      <c r="J6" s="60">
        <v>7</v>
      </c>
      <c r="K6" s="60">
        <v>8</v>
      </c>
    </row>
    <row r="7" spans="1:11" ht="16.5">
      <c r="A7" s="139">
        <v>1</v>
      </c>
      <c r="B7" s="140" t="s">
        <v>73</v>
      </c>
      <c r="C7" s="141" t="s">
        <v>237</v>
      </c>
      <c r="D7" s="142">
        <v>762270.836509462</v>
      </c>
      <c r="E7" s="142">
        <v>771527.780992477</v>
      </c>
      <c r="F7" s="142">
        <v>7348634.75284153</v>
      </c>
      <c r="G7" s="142">
        <v>551512.502297969</v>
      </c>
      <c r="H7" s="142">
        <v>4603669.4636264</v>
      </c>
      <c r="I7" s="143">
        <f>E7/D7*100</f>
        <v>101.2143904816566</v>
      </c>
      <c r="J7" s="143">
        <f>E7/G7*100</f>
        <v>139.89307183024457</v>
      </c>
      <c r="K7" s="143">
        <f>F7/H7*100</f>
        <v>159.62559455892972</v>
      </c>
    </row>
    <row r="8" spans="1:11" ht="16.5">
      <c r="A8" s="132">
        <f>A7+1</f>
        <v>2</v>
      </c>
      <c r="B8" s="133" t="s">
        <v>74</v>
      </c>
      <c r="C8" s="144" t="s">
        <v>237</v>
      </c>
      <c r="D8" s="137">
        <v>339552.45344996</v>
      </c>
      <c r="E8" s="137">
        <v>337213.109226015</v>
      </c>
      <c r="F8" s="137">
        <v>3733860.59452688</v>
      </c>
      <c r="G8" s="137">
        <v>453124.582735663</v>
      </c>
      <c r="H8" s="137">
        <v>5024129.11435854</v>
      </c>
      <c r="I8" s="145">
        <f>E8/D8*100</f>
        <v>99.31105070801978</v>
      </c>
      <c r="J8" s="145">
        <f>E8/G8*100</f>
        <v>74.41951332460224</v>
      </c>
      <c r="K8" s="145">
        <f>F8/H8*100</f>
        <v>74.31856366620475</v>
      </c>
    </row>
    <row r="9" spans="1:11" ht="16.5">
      <c r="A9" s="132">
        <f aca="true" t="shared" si="0" ref="A9:A72">A8+1</f>
        <v>3</v>
      </c>
      <c r="B9" s="134" t="s">
        <v>75</v>
      </c>
      <c r="C9" s="146" t="s">
        <v>76</v>
      </c>
      <c r="D9" s="137">
        <v>3715</v>
      </c>
      <c r="E9" s="137">
        <v>3700</v>
      </c>
      <c r="F9" s="137">
        <v>52730.88</v>
      </c>
      <c r="G9" s="137">
        <v>5024</v>
      </c>
      <c r="H9" s="137">
        <v>64700.39</v>
      </c>
      <c r="I9" s="145">
        <f aca="true" t="shared" si="1" ref="I9:I72">E9/D9*100</f>
        <v>99.59623149394348</v>
      </c>
      <c r="J9" s="145">
        <f aca="true" t="shared" si="2" ref="J9:J72">E9/G9*100</f>
        <v>73.64649681528662</v>
      </c>
      <c r="K9" s="145">
        <f aca="true" t="shared" si="3" ref="K9:K72">F9/H9*100</f>
        <v>81.50009605815359</v>
      </c>
    </row>
    <row r="10" spans="1:11" ht="16.5">
      <c r="A10" s="132">
        <f t="shared" si="0"/>
        <v>4</v>
      </c>
      <c r="B10" s="134" t="s">
        <v>77</v>
      </c>
      <c r="C10" s="146" t="s">
        <v>76</v>
      </c>
      <c r="D10" s="137">
        <v>4056.64920112882</v>
      </c>
      <c r="E10" s="137">
        <v>4096.53626269772</v>
      </c>
      <c r="F10" s="137">
        <v>31330.0674751926</v>
      </c>
      <c r="G10" s="137">
        <v>3434.43925787794</v>
      </c>
      <c r="H10" s="137">
        <v>21189.7545577682</v>
      </c>
      <c r="I10" s="145">
        <f t="shared" si="1"/>
        <v>100.98325143711715</v>
      </c>
      <c r="J10" s="145">
        <f t="shared" si="2"/>
        <v>119.27816901408454</v>
      </c>
      <c r="K10" s="145">
        <f t="shared" si="3"/>
        <v>147.85479175692927</v>
      </c>
    </row>
    <row r="11" spans="1:11" ht="16.5">
      <c r="A11" s="132">
        <f t="shared" si="0"/>
        <v>5</v>
      </c>
      <c r="B11" s="134" t="s">
        <v>226</v>
      </c>
      <c r="C11" s="146" t="s">
        <v>76</v>
      </c>
      <c r="D11" s="137">
        <v>563.44</v>
      </c>
      <c r="E11" s="137">
        <v>240</v>
      </c>
      <c r="F11" s="137">
        <v>4934.44</v>
      </c>
      <c r="G11" s="137">
        <v>505</v>
      </c>
      <c r="H11" s="137">
        <v>4248.6</v>
      </c>
      <c r="I11" s="145">
        <f t="shared" si="1"/>
        <v>42.59548487860286</v>
      </c>
      <c r="J11" s="145">
        <f t="shared" si="2"/>
        <v>47.524752475247524</v>
      </c>
      <c r="K11" s="145">
        <f t="shared" si="3"/>
        <v>116.1427293696747</v>
      </c>
    </row>
    <row r="12" spans="1:11" ht="16.5">
      <c r="A12" s="132">
        <f t="shared" si="0"/>
        <v>6</v>
      </c>
      <c r="B12" s="134" t="s">
        <v>78</v>
      </c>
      <c r="C12" s="146" t="s">
        <v>76</v>
      </c>
      <c r="D12" s="137">
        <v>19800.22</v>
      </c>
      <c r="E12" s="137">
        <v>19838</v>
      </c>
      <c r="F12" s="137">
        <v>195755.92</v>
      </c>
      <c r="G12" s="137">
        <v>19293</v>
      </c>
      <c r="H12" s="137">
        <v>194933</v>
      </c>
      <c r="I12" s="145">
        <f t="shared" si="1"/>
        <v>100.19080596074184</v>
      </c>
      <c r="J12" s="145">
        <f t="shared" si="2"/>
        <v>102.82485875706216</v>
      </c>
      <c r="K12" s="145">
        <f t="shared" si="3"/>
        <v>100.42215530464314</v>
      </c>
    </row>
    <row r="13" spans="1:11" ht="16.5">
      <c r="A13" s="132">
        <f t="shared" si="0"/>
        <v>7</v>
      </c>
      <c r="B13" s="134" t="s">
        <v>227</v>
      </c>
      <c r="C13" s="146" t="s">
        <v>76</v>
      </c>
      <c r="D13" s="137">
        <v>3965</v>
      </c>
      <c r="E13" s="137">
        <v>4155</v>
      </c>
      <c r="F13" s="137">
        <v>27618</v>
      </c>
      <c r="G13" s="137">
        <v>4019</v>
      </c>
      <c r="H13" s="137">
        <v>27474.83</v>
      </c>
      <c r="I13" s="145">
        <f t="shared" si="1"/>
        <v>104.79192938209331</v>
      </c>
      <c r="J13" s="145">
        <f t="shared" si="2"/>
        <v>103.38392634983826</v>
      </c>
      <c r="K13" s="145">
        <f t="shared" si="3"/>
        <v>100.5210951259753</v>
      </c>
    </row>
    <row r="14" spans="1:11" ht="16.5">
      <c r="A14" s="132">
        <f t="shared" si="0"/>
        <v>8</v>
      </c>
      <c r="B14" s="134" t="s">
        <v>79</v>
      </c>
      <c r="C14" s="146" t="s">
        <v>76</v>
      </c>
      <c r="D14" s="137">
        <v>167109</v>
      </c>
      <c r="E14" s="137">
        <v>168932</v>
      </c>
      <c r="F14" s="137">
        <v>1567549</v>
      </c>
      <c r="G14" s="137">
        <v>157860</v>
      </c>
      <c r="H14" s="137">
        <v>1644651</v>
      </c>
      <c r="I14" s="145">
        <f t="shared" si="1"/>
        <v>101.09090473882316</v>
      </c>
      <c r="J14" s="145">
        <f t="shared" si="2"/>
        <v>107.01380970480172</v>
      </c>
      <c r="K14" s="145">
        <f t="shared" si="3"/>
        <v>95.31195372148863</v>
      </c>
    </row>
    <row r="15" spans="1:11" ht="16.5">
      <c r="A15" s="132">
        <f t="shared" si="0"/>
        <v>9</v>
      </c>
      <c r="B15" s="133" t="s">
        <v>80</v>
      </c>
      <c r="C15" s="144" t="s">
        <v>76</v>
      </c>
      <c r="D15" s="137">
        <v>122180</v>
      </c>
      <c r="E15" s="137">
        <v>127003</v>
      </c>
      <c r="F15" s="137">
        <v>1244676</v>
      </c>
      <c r="G15" s="137">
        <v>124467</v>
      </c>
      <c r="H15" s="137">
        <v>1238951</v>
      </c>
      <c r="I15" s="145">
        <f t="shared" si="1"/>
        <v>103.94745457521691</v>
      </c>
      <c r="J15" s="145">
        <f t="shared" si="2"/>
        <v>102.03748784818465</v>
      </c>
      <c r="K15" s="145">
        <f t="shared" si="3"/>
        <v>100.46208445693172</v>
      </c>
    </row>
    <row r="16" spans="1:11" ht="16.5">
      <c r="A16" s="132">
        <f t="shared" si="0"/>
        <v>10</v>
      </c>
      <c r="B16" s="134" t="s">
        <v>81</v>
      </c>
      <c r="C16" s="146" t="s">
        <v>76</v>
      </c>
      <c r="D16" s="137">
        <v>46867.93</v>
      </c>
      <c r="E16" s="137">
        <v>42887</v>
      </c>
      <c r="F16" s="137">
        <v>440158.93</v>
      </c>
      <c r="G16" s="137">
        <v>39052</v>
      </c>
      <c r="H16" s="137">
        <v>411976.96</v>
      </c>
      <c r="I16" s="145">
        <f t="shared" si="1"/>
        <v>91.50606822191635</v>
      </c>
      <c r="J16" s="145">
        <f t="shared" si="2"/>
        <v>109.82023968042608</v>
      </c>
      <c r="K16" s="145">
        <f t="shared" si="3"/>
        <v>106.84066652659409</v>
      </c>
    </row>
    <row r="17" spans="1:11" ht="16.5">
      <c r="A17" s="132">
        <f t="shared" si="0"/>
        <v>11</v>
      </c>
      <c r="B17" s="134" t="s">
        <v>82</v>
      </c>
      <c r="C17" s="146" t="s">
        <v>76</v>
      </c>
      <c r="D17" s="137">
        <v>1647.01522280748</v>
      </c>
      <c r="E17" s="137">
        <v>1686.77491728637</v>
      </c>
      <c r="F17" s="137">
        <v>18255.9649297904</v>
      </c>
      <c r="G17" s="137">
        <v>2002.44279466425</v>
      </c>
      <c r="H17" s="137">
        <v>21006.3357711717</v>
      </c>
      <c r="I17" s="145">
        <f t="shared" si="1"/>
        <v>102.41404535479133</v>
      </c>
      <c r="J17" s="145">
        <f t="shared" si="2"/>
        <v>84.23586040914553</v>
      </c>
      <c r="K17" s="145">
        <f t="shared" si="3"/>
        <v>86.90694621212423</v>
      </c>
    </row>
    <row r="18" spans="1:11" ht="16.5">
      <c r="A18" s="132">
        <f t="shared" si="0"/>
        <v>12</v>
      </c>
      <c r="B18" s="134" t="s">
        <v>83</v>
      </c>
      <c r="C18" s="146" t="s">
        <v>76</v>
      </c>
      <c r="D18" s="137">
        <v>7817</v>
      </c>
      <c r="E18" s="137">
        <v>7589</v>
      </c>
      <c r="F18" s="137">
        <v>79157</v>
      </c>
      <c r="G18" s="137">
        <v>7821</v>
      </c>
      <c r="H18" s="137">
        <v>87929</v>
      </c>
      <c r="I18" s="145">
        <f t="shared" si="1"/>
        <v>97.08328003070231</v>
      </c>
      <c r="J18" s="145">
        <f t="shared" si="2"/>
        <v>97.03362741337425</v>
      </c>
      <c r="K18" s="145">
        <f t="shared" si="3"/>
        <v>90.0237691774045</v>
      </c>
    </row>
    <row r="19" spans="1:11" ht="16.5">
      <c r="A19" s="132">
        <f t="shared" si="0"/>
        <v>13</v>
      </c>
      <c r="B19" s="147" t="s">
        <v>211</v>
      </c>
      <c r="C19" s="146" t="s">
        <v>76</v>
      </c>
      <c r="D19" s="137">
        <v>4104</v>
      </c>
      <c r="E19" s="137">
        <v>4400</v>
      </c>
      <c r="F19" s="137">
        <v>44502</v>
      </c>
      <c r="G19" s="137">
        <v>4188</v>
      </c>
      <c r="H19" s="137">
        <v>47839</v>
      </c>
      <c r="I19" s="145">
        <f t="shared" si="1"/>
        <v>107.21247563352827</v>
      </c>
      <c r="J19" s="145">
        <f t="shared" si="2"/>
        <v>105.06208213944603</v>
      </c>
      <c r="K19" s="145">
        <f t="shared" si="3"/>
        <v>93.02451974330566</v>
      </c>
    </row>
    <row r="20" spans="1:11" ht="16.5">
      <c r="A20" s="132">
        <f t="shared" si="0"/>
        <v>14</v>
      </c>
      <c r="B20" s="134" t="s">
        <v>84</v>
      </c>
      <c r="C20" s="146" t="s">
        <v>76</v>
      </c>
      <c r="D20" s="137">
        <v>24178</v>
      </c>
      <c r="E20" s="137">
        <v>25152</v>
      </c>
      <c r="F20" s="137">
        <v>261111</v>
      </c>
      <c r="G20" s="137">
        <v>25666</v>
      </c>
      <c r="H20" s="137">
        <v>268315</v>
      </c>
      <c r="I20" s="145">
        <f t="shared" si="1"/>
        <v>104.02845562081231</v>
      </c>
      <c r="J20" s="145">
        <f t="shared" si="2"/>
        <v>97.99735058053456</v>
      </c>
      <c r="K20" s="145">
        <f t="shared" si="3"/>
        <v>97.3150960624639</v>
      </c>
    </row>
    <row r="21" spans="1:11" ht="16.5">
      <c r="A21" s="132">
        <f t="shared" si="0"/>
        <v>15</v>
      </c>
      <c r="B21" s="147" t="s">
        <v>212</v>
      </c>
      <c r="C21" s="146" t="s">
        <v>76</v>
      </c>
      <c r="D21" s="137">
        <v>6761</v>
      </c>
      <c r="E21" s="137">
        <v>6930</v>
      </c>
      <c r="F21" s="137">
        <v>76741</v>
      </c>
      <c r="G21" s="137">
        <v>6700</v>
      </c>
      <c r="H21" s="137">
        <v>76033</v>
      </c>
      <c r="I21" s="145">
        <f t="shared" si="1"/>
        <v>102.49963023221417</v>
      </c>
      <c r="J21" s="145">
        <f t="shared" si="2"/>
        <v>103.43283582089553</v>
      </c>
      <c r="K21" s="145">
        <f t="shared" si="3"/>
        <v>100.9311746215459</v>
      </c>
    </row>
    <row r="22" spans="1:11" ht="16.5">
      <c r="A22" s="132">
        <f t="shared" si="0"/>
        <v>16</v>
      </c>
      <c r="B22" s="134" t="s">
        <v>85</v>
      </c>
      <c r="C22" s="146" t="s">
        <v>238</v>
      </c>
      <c r="D22" s="137">
        <v>5400</v>
      </c>
      <c r="E22" s="137">
        <v>6000</v>
      </c>
      <c r="F22" s="137">
        <v>67270</v>
      </c>
      <c r="G22" s="137">
        <v>7500</v>
      </c>
      <c r="H22" s="137">
        <v>63746</v>
      </c>
      <c r="I22" s="145">
        <f t="shared" si="1"/>
        <v>111.11111111111111</v>
      </c>
      <c r="J22" s="145">
        <f t="shared" si="2"/>
        <v>80</v>
      </c>
      <c r="K22" s="145">
        <f t="shared" si="3"/>
        <v>105.5281900040787</v>
      </c>
    </row>
    <row r="23" spans="1:11" ht="16.5">
      <c r="A23" s="132">
        <f t="shared" si="0"/>
        <v>17</v>
      </c>
      <c r="B23" s="147" t="s">
        <v>214</v>
      </c>
      <c r="C23" s="146" t="s">
        <v>213</v>
      </c>
      <c r="D23" s="137">
        <v>894.87</v>
      </c>
      <c r="E23" s="137">
        <v>959</v>
      </c>
      <c r="F23" s="137">
        <v>8831.31</v>
      </c>
      <c r="G23" s="137">
        <v>812.71</v>
      </c>
      <c r="H23" s="137">
        <v>2518.71</v>
      </c>
      <c r="I23" s="145">
        <f t="shared" si="1"/>
        <v>107.16640405869009</v>
      </c>
      <c r="J23" s="145">
        <f t="shared" si="2"/>
        <v>118.00027069926541</v>
      </c>
      <c r="K23" s="145">
        <f t="shared" si="3"/>
        <v>350.62829781912166</v>
      </c>
    </row>
    <row r="24" spans="1:11" ht="16.5">
      <c r="A24" s="132">
        <f t="shared" si="0"/>
        <v>18</v>
      </c>
      <c r="B24" s="147" t="s">
        <v>215</v>
      </c>
      <c r="C24" s="146" t="s">
        <v>213</v>
      </c>
      <c r="D24" s="137">
        <v>873</v>
      </c>
      <c r="E24" s="137">
        <v>917</v>
      </c>
      <c r="F24" s="137">
        <v>12746</v>
      </c>
      <c r="G24" s="137">
        <v>852</v>
      </c>
      <c r="H24" s="137">
        <v>17879</v>
      </c>
      <c r="I24" s="145">
        <f t="shared" si="1"/>
        <v>105.04009163802979</v>
      </c>
      <c r="J24" s="145">
        <f t="shared" si="2"/>
        <v>107.62910798122066</v>
      </c>
      <c r="K24" s="145">
        <f t="shared" si="3"/>
        <v>71.29034062307736</v>
      </c>
    </row>
    <row r="25" spans="1:11" ht="16.5">
      <c r="A25" s="132">
        <f t="shared" si="0"/>
        <v>19</v>
      </c>
      <c r="B25" s="134" t="s">
        <v>86</v>
      </c>
      <c r="C25" s="146" t="s">
        <v>238</v>
      </c>
      <c r="D25" s="137">
        <v>37</v>
      </c>
      <c r="E25" s="137">
        <v>41</v>
      </c>
      <c r="F25" s="137">
        <v>319.3</v>
      </c>
      <c r="G25" s="137">
        <v>29</v>
      </c>
      <c r="H25" s="137">
        <v>284.2</v>
      </c>
      <c r="I25" s="145">
        <f t="shared" si="1"/>
        <v>110.8108108108108</v>
      </c>
      <c r="J25" s="145">
        <f t="shared" si="2"/>
        <v>141.3793103448276</v>
      </c>
      <c r="K25" s="145">
        <f t="shared" si="3"/>
        <v>112.35045742434906</v>
      </c>
    </row>
    <row r="26" spans="1:11" ht="16.5">
      <c r="A26" s="132">
        <f t="shared" si="0"/>
        <v>20</v>
      </c>
      <c r="B26" s="134" t="s">
        <v>87</v>
      </c>
      <c r="C26" s="146" t="s">
        <v>238</v>
      </c>
      <c r="D26" s="137">
        <v>20009</v>
      </c>
      <c r="E26" s="137">
        <v>20420</v>
      </c>
      <c r="F26" s="137">
        <v>223655</v>
      </c>
      <c r="G26" s="137">
        <v>18512</v>
      </c>
      <c r="H26" s="137">
        <v>219869</v>
      </c>
      <c r="I26" s="145">
        <f t="shared" si="1"/>
        <v>102.05407566595032</v>
      </c>
      <c r="J26" s="145">
        <f t="shared" si="2"/>
        <v>110.30682800345721</v>
      </c>
      <c r="K26" s="145">
        <f t="shared" si="3"/>
        <v>101.7219344245892</v>
      </c>
    </row>
    <row r="27" spans="1:11" ht="16.5">
      <c r="A27" s="132">
        <f t="shared" si="0"/>
        <v>21</v>
      </c>
      <c r="B27" s="147" t="s">
        <v>216</v>
      </c>
      <c r="C27" s="147" t="s">
        <v>213</v>
      </c>
      <c r="D27" s="137">
        <v>1831</v>
      </c>
      <c r="E27" s="137">
        <v>1500</v>
      </c>
      <c r="F27" s="137">
        <v>16046</v>
      </c>
      <c r="G27" s="137">
        <v>1370</v>
      </c>
      <c r="H27" s="137">
        <v>16988</v>
      </c>
      <c r="I27" s="145">
        <f t="shared" si="1"/>
        <v>81.92244675040962</v>
      </c>
      <c r="J27" s="145">
        <f t="shared" si="2"/>
        <v>109.48905109489051</v>
      </c>
      <c r="K27" s="145">
        <f t="shared" si="3"/>
        <v>94.4549093477749</v>
      </c>
    </row>
    <row r="28" spans="1:11" ht="16.5">
      <c r="A28" s="132">
        <f t="shared" si="0"/>
        <v>22</v>
      </c>
      <c r="B28" s="134" t="s">
        <v>88</v>
      </c>
      <c r="C28" s="146" t="s">
        <v>76</v>
      </c>
      <c r="D28" s="137">
        <v>109.28</v>
      </c>
      <c r="E28" s="137">
        <v>116</v>
      </c>
      <c r="F28" s="137">
        <v>1664.08</v>
      </c>
      <c r="G28" s="137">
        <v>98</v>
      </c>
      <c r="H28" s="137">
        <v>1264.74</v>
      </c>
      <c r="I28" s="145">
        <f t="shared" si="1"/>
        <v>106.1493411420205</v>
      </c>
      <c r="J28" s="145">
        <f t="shared" si="2"/>
        <v>118.36734693877551</v>
      </c>
      <c r="K28" s="145">
        <f t="shared" si="3"/>
        <v>131.57486914306497</v>
      </c>
    </row>
    <row r="29" spans="1:11" ht="24.75">
      <c r="A29" s="132">
        <f t="shared" si="0"/>
        <v>23</v>
      </c>
      <c r="B29" s="134" t="s">
        <v>89</v>
      </c>
      <c r="C29" s="146" t="s">
        <v>90</v>
      </c>
      <c r="D29" s="137">
        <v>0.092510729638549</v>
      </c>
      <c r="E29" s="137">
        <v>0.102789699598388</v>
      </c>
      <c r="F29" s="137">
        <v>1.96328326232921</v>
      </c>
      <c r="G29" s="137">
        <v>0.205579399196776</v>
      </c>
      <c r="H29" s="137">
        <v>1.22319742522081</v>
      </c>
      <c r="I29" s="145">
        <f t="shared" si="1"/>
        <v>111.11111111111136</v>
      </c>
      <c r="J29" s="145">
        <f t="shared" si="2"/>
        <v>50</v>
      </c>
      <c r="K29" s="145">
        <f t="shared" si="3"/>
        <v>160.50420168067313</v>
      </c>
    </row>
    <row r="30" spans="1:11" ht="16.5">
      <c r="A30" s="132">
        <f t="shared" si="0"/>
        <v>24</v>
      </c>
      <c r="B30" s="134" t="s">
        <v>91</v>
      </c>
      <c r="C30" s="146" t="s">
        <v>90</v>
      </c>
      <c r="D30" s="137">
        <v>58.9132948140337</v>
      </c>
      <c r="E30" s="137">
        <v>56.5086705359099</v>
      </c>
      <c r="F30" s="137">
        <v>509.299422106626</v>
      </c>
      <c r="G30" s="137">
        <v>66.7283237179362</v>
      </c>
      <c r="H30" s="137">
        <v>405.010867164396</v>
      </c>
      <c r="I30" s="145">
        <f t="shared" si="1"/>
        <v>95.91836734693882</v>
      </c>
      <c r="J30" s="145">
        <f t="shared" si="2"/>
        <v>84.68468468468461</v>
      </c>
      <c r="K30" s="145">
        <f t="shared" si="3"/>
        <v>125.74956955411736</v>
      </c>
    </row>
    <row r="31" spans="1:11" ht="16.5">
      <c r="A31" s="132">
        <f t="shared" si="0"/>
        <v>25</v>
      </c>
      <c r="B31" s="134" t="s">
        <v>92</v>
      </c>
      <c r="C31" s="146" t="s">
        <v>90</v>
      </c>
      <c r="D31" s="137">
        <v>924.404544698525</v>
      </c>
      <c r="E31" s="137">
        <v>957.066825276941</v>
      </c>
      <c r="F31" s="137">
        <v>12193.2513693904</v>
      </c>
      <c r="G31" s="137">
        <v>917.534064981019</v>
      </c>
      <c r="H31" s="137">
        <v>10475.1014030053</v>
      </c>
      <c r="I31" s="145">
        <f t="shared" si="1"/>
        <v>103.53333189086258</v>
      </c>
      <c r="J31" s="145">
        <f t="shared" si="2"/>
        <v>104.3085877467383</v>
      </c>
      <c r="K31" s="145">
        <f t="shared" si="3"/>
        <v>116.40222753253889</v>
      </c>
    </row>
    <row r="32" spans="1:11" ht="16.5">
      <c r="A32" s="132">
        <f t="shared" si="0"/>
        <v>26</v>
      </c>
      <c r="B32" s="134" t="s">
        <v>228</v>
      </c>
      <c r="C32" s="146" t="s">
        <v>90</v>
      </c>
      <c r="D32" s="137">
        <v>191.459313498878</v>
      </c>
      <c r="E32" s="137">
        <v>108.169103671682</v>
      </c>
      <c r="F32" s="137">
        <v>2161.11052225654</v>
      </c>
      <c r="G32" s="137">
        <v>65.9831532397262</v>
      </c>
      <c r="H32" s="137">
        <v>1453.23027400832</v>
      </c>
      <c r="I32" s="145">
        <f t="shared" si="1"/>
        <v>56.497175141242685</v>
      </c>
      <c r="J32" s="145">
        <f t="shared" si="2"/>
        <v>163.93442622950772</v>
      </c>
      <c r="K32" s="145">
        <f t="shared" si="3"/>
        <v>148.7108107303418</v>
      </c>
    </row>
    <row r="33" spans="1:11" ht="16.5">
      <c r="A33" s="132">
        <f t="shared" si="0"/>
        <v>27</v>
      </c>
      <c r="B33" s="147" t="s">
        <v>217</v>
      </c>
      <c r="C33" s="147" t="s">
        <v>90</v>
      </c>
      <c r="D33" s="137">
        <v>17.2</v>
      </c>
      <c r="E33" s="137">
        <v>30</v>
      </c>
      <c r="F33" s="137">
        <v>1022.8</v>
      </c>
      <c r="G33" s="137">
        <v>127.5</v>
      </c>
      <c r="H33" s="137">
        <v>1089.7</v>
      </c>
      <c r="I33" s="145">
        <f t="shared" si="1"/>
        <v>174.41860465116278</v>
      </c>
      <c r="J33" s="145">
        <f t="shared" si="2"/>
        <v>23.52941176470588</v>
      </c>
      <c r="K33" s="145">
        <f t="shared" si="3"/>
        <v>93.86069560429475</v>
      </c>
    </row>
    <row r="34" spans="1:11" ht="16.5">
      <c r="A34" s="132">
        <f t="shared" si="0"/>
        <v>28</v>
      </c>
      <c r="B34" s="134" t="s">
        <v>93</v>
      </c>
      <c r="C34" s="146" t="s">
        <v>90</v>
      </c>
      <c r="D34" s="137">
        <v>386.213450013101</v>
      </c>
      <c r="E34" s="137">
        <v>392.292212220481</v>
      </c>
      <c r="F34" s="137">
        <v>5954.28894869209</v>
      </c>
      <c r="G34" s="137">
        <v>388.758048146423</v>
      </c>
      <c r="H34" s="137">
        <v>4515.28336265774</v>
      </c>
      <c r="I34" s="145">
        <f t="shared" si="1"/>
        <v>101.57393850658846</v>
      </c>
      <c r="J34" s="145">
        <f t="shared" si="2"/>
        <v>100.90909090909082</v>
      </c>
      <c r="K34" s="145">
        <f t="shared" si="3"/>
        <v>131.86966288617018</v>
      </c>
    </row>
    <row r="35" spans="1:11" ht="16.5">
      <c r="A35" s="132">
        <f t="shared" si="0"/>
        <v>29</v>
      </c>
      <c r="B35" s="134" t="s">
        <v>94</v>
      </c>
      <c r="C35" s="146" t="s">
        <v>90</v>
      </c>
      <c r="D35" s="137">
        <v>895.064949374785</v>
      </c>
      <c r="E35" s="137">
        <v>932.015566523992</v>
      </c>
      <c r="F35" s="137">
        <v>10863.1114356872</v>
      </c>
      <c r="G35" s="137">
        <v>963.896098992645</v>
      </c>
      <c r="H35" s="137">
        <v>12384.4468450312</v>
      </c>
      <c r="I35" s="145">
        <f t="shared" si="1"/>
        <v>104.12826099100603</v>
      </c>
      <c r="J35" s="145">
        <f t="shared" si="2"/>
        <v>96.69253434037435</v>
      </c>
      <c r="K35" s="145">
        <f t="shared" si="3"/>
        <v>87.71575809254348</v>
      </c>
    </row>
    <row r="36" spans="1:11" ht="16.5">
      <c r="A36" s="132">
        <f t="shared" si="0"/>
        <v>30</v>
      </c>
      <c r="B36" s="134" t="s">
        <v>229</v>
      </c>
      <c r="C36" s="146" t="s">
        <v>90</v>
      </c>
      <c r="D36" s="137">
        <v>1688</v>
      </c>
      <c r="E36" s="137">
        <v>1580</v>
      </c>
      <c r="F36" s="137">
        <v>12187</v>
      </c>
      <c r="G36" s="137">
        <v>614</v>
      </c>
      <c r="H36" s="137">
        <v>9480</v>
      </c>
      <c r="I36" s="145">
        <f t="shared" si="1"/>
        <v>93.60189573459715</v>
      </c>
      <c r="J36" s="145">
        <f t="shared" si="2"/>
        <v>257.328990228013</v>
      </c>
      <c r="K36" s="145">
        <f t="shared" si="3"/>
        <v>128.55485232067508</v>
      </c>
    </row>
    <row r="37" spans="1:11" ht="16.5">
      <c r="A37" s="132">
        <f t="shared" si="0"/>
        <v>31</v>
      </c>
      <c r="B37" s="135" t="s">
        <v>230</v>
      </c>
      <c r="C37" s="146" t="s">
        <v>90</v>
      </c>
      <c r="D37" s="137">
        <v>495</v>
      </c>
      <c r="E37" s="137">
        <v>545</v>
      </c>
      <c r="F37" s="137">
        <v>15584</v>
      </c>
      <c r="G37" s="137">
        <v>1325</v>
      </c>
      <c r="H37" s="137">
        <v>16448</v>
      </c>
      <c r="I37" s="145">
        <f t="shared" si="1"/>
        <v>110.1010101010101</v>
      </c>
      <c r="J37" s="145">
        <f t="shared" si="2"/>
        <v>41.132075471698116</v>
      </c>
      <c r="K37" s="145">
        <f t="shared" si="3"/>
        <v>94.74708171206225</v>
      </c>
    </row>
    <row r="38" spans="1:11" ht="16.5">
      <c r="A38" s="132">
        <f t="shared" si="0"/>
        <v>32</v>
      </c>
      <c r="B38" s="135" t="s">
        <v>95</v>
      </c>
      <c r="C38" s="146" t="s">
        <v>90</v>
      </c>
      <c r="D38" s="137">
        <v>1374</v>
      </c>
      <c r="E38" s="137">
        <v>1318</v>
      </c>
      <c r="F38" s="137">
        <v>11556.7</v>
      </c>
      <c r="G38" s="137">
        <v>1176</v>
      </c>
      <c r="H38" s="137">
        <v>9843.6</v>
      </c>
      <c r="I38" s="145">
        <f t="shared" si="1"/>
        <v>95.92430858806405</v>
      </c>
      <c r="J38" s="145">
        <f t="shared" si="2"/>
        <v>112.0748299319728</v>
      </c>
      <c r="K38" s="145">
        <f t="shared" si="3"/>
        <v>117.40318582632369</v>
      </c>
    </row>
    <row r="39" spans="1:11" ht="16.5">
      <c r="A39" s="132">
        <f t="shared" si="0"/>
        <v>33</v>
      </c>
      <c r="B39" s="135" t="s">
        <v>218</v>
      </c>
      <c r="C39" s="147" t="s">
        <v>90</v>
      </c>
      <c r="D39" s="137">
        <v>1</v>
      </c>
      <c r="E39" s="137">
        <v>7</v>
      </c>
      <c r="F39" s="137">
        <v>64.88</v>
      </c>
      <c r="G39" s="137">
        <v>5</v>
      </c>
      <c r="H39" s="137">
        <v>97.1</v>
      </c>
      <c r="I39" s="145">
        <f t="shared" si="1"/>
        <v>700</v>
      </c>
      <c r="J39" s="145">
        <f t="shared" si="2"/>
        <v>140</v>
      </c>
      <c r="K39" s="145">
        <f t="shared" si="3"/>
        <v>66.81771369721936</v>
      </c>
    </row>
    <row r="40" spans="1:11" ht="16.5">
      <c r="A40" s="132">
        <f t="shared" si="0"/>
        <v>34</v>
      </c>
      <c r="B40" s="135" t="s">
        <v>231</v>
      </c>
      <c r="C40" s="146" t="s">
        <v>90</v>
      </c>
      <c r="D40" s="137">
        <v>4268</v>
      </c>
      <c r="E40" s="137">
        <v>4800</v>
      </c>
      <c r="F40" s="137">
        <v>42874</v>
      </c>
      <c r="G40" s="137">
        <v>3952</v>
      </c>
      <c r="H40" s="137">
        <v>41190</v>
      </c>
      <c r="I40" s="145">
        <f t="shared" si="1"/>
        <v>112.46485473289599</v>
      </c>
      <c r="J40" s="145">
        <f t="shared" si="2"/>
        <v>121.4574898785425</v>
      </c>
      <c r="K40" s="145">
        <f t="shared" si="3"/>
        <v>104.08837096382616</v>
      </c>
    </row>
    <row r="41" spans="1:11" ht="16.5">
      <c r="A41" s="132">
        <f t="shared" si="0"/>
        <v>35</v>
      </c>
      <c r="B41" s="135" t="s">
        <v>96</v>
      </c>
      <c r="C41" s="146" t="s">
        <v>90</v>
      </c>
      <c r="D41" s="137">
        <v>82</v>
      </c>
      <c r="E41" s="137">
        <v>83</v>
      </c>
      <c r="F41" s="137">
        <v>1071.8</v>
      </c>
      <c r="G41" s="137">
        <v>113</v>
      </c>
      <c r="H41" s="137">
        <v>733.7</v>
      </c>
      <c r="I41" s="145">
        <f t="shared" si="1"/>
        <v>101.21951219512195</v>
      </c>
      <c r="J41" s="145">
        <f t="shared" si="2"/>
        <v>73.45132743362832</v>
      </c>
      <c r="K41" s="145">
        <f t="shared" si="3"/>
        <v>146.08150470219434</v>
      </c>
    </row>
    <row r="42" spans="1:11" ht="16.5">
      <c r="A42" s="132">
        <f t="shared" si="0"/>
        <v>36</v>
      </c>
      <c r="B42" s="135" t="s">
        <v>97</v>
      </c>
      <c r="C42" s="146" t="s">
        <v>90</v>
      </c>
      <c r="D42" s="137">
        <v>80.5</v>
      </c>
      <c r="E42" s="137">
        <v>90</v>
      </c>
      <c r="F42" s="137">
        <v>650.3</v>
      </c>
      <c r="G42" s="137">
        <v>115</v>
      </c>
      <c r="H42" s="137">
        <v>619.16</v>
      </c>
      <c r="I42" s="145">
        <f t="shared" si="1"/>
        <v>111.80124223602483</v>
      </c>
      <c r="J42" s="145">
        <f t="shared" si="2"/>
        <v>78.26086956521739</v>
      </c>
      <c r="K42" s="145">
        <f t="shared" si="3"/>
        <v>105.02939466373797</v>
      </c>
    </row>
    <row r="43" spans="1:11" ht="16.5">
      <c r="A43" s="132">
        <f t="shared" si="0"/>
        <v>37</v>
      </c>
      <c r="B43" s="135" t="s">
        <v>98</v>
      </c>
      <c r="C43" s="146" t="s">
        <v>90</v>
      </c>
      <c r="D43" s="137">
        <v>2777.13</v>
      </c>
      <c r="E43" s="137">
        <v>2841.01</v>
      </c>
      <c r="F43" s="137">
        <v>27679.14</v>
      </c>
      <c r="G43" s="137">
        <v>2310</v>
      </c>
      <c r="H43" s="137">
        <v>22130.67</v>
      </c>
      <c r="I43" s="145">
        <f t="shared" si="1"/>
        <v>102.30021641046692</v>
      </c>
      <c r="J43" s="145">
        <f t="shared" si="2"/>
        <v>122.9874458874459</v>
      </c>
      <c r="K43" s="145">
        <f t="shared" si="3"/>
        <v>125.07140542965939</v>
      </c>
    </row>
    <row r="44" spans="1:11" ht="16.5">
      <c r="A44" s="132">
        <f t="shared" si="0"/>
        <v>38</v>
      </c>
      <c r="B44" s="135" t="s">
        <v>99</v>
      </c>
      <c r="C44" s="132" t="s">
        <v>100</v>
      </c>
      <c r="D44" s="137">
        <v>5215.7</v>
      </c>
      <c r="E44" s="137">
        <v>5270</v>
      </c>
      <c r="F44" s="137">
        <v>56415.35</v>
      </c>
      <c r="G44" s="137">
        <v>3442.1</v>
      </c>
      <c r="H44" s="137">
        <v>37754.6</v>
      </c>
      <c r="I44" s="145">
        <f t="shared" si="1"/>
        <v>101.04108748586</v>
      </c>
      <c r="J44" s="145">
        <f t="shared" si="2"/>
        <v>153.1042096394643</v>
      </c>
      <c r="K44" s="145">
        <f t="shared" si="3"/>
        <v>149.4264275081712</v>
      </c>
    </row>
    <row r="45" spans="1:11" ht="16.5">
      <c r="A45" s="132">
        <f t="shared" si="0"/>
        <v>39</v>
      </c>
      <c r="B45" s="135" t="s">
        <v>101</v>
      </c>
      <c r="C45" s="132" t="s">
        <v>100</v>
      </c>
      <c r="D45" s="137">
        <v>2177</v>
      </c>
      <c r="E45" s="137">
        <v>2250</v>
      </c>
      <c r="F45" s="137">
        <v>20597.62</v>
      </c>
      <c r="G45" s="137">
        <v>1747</v>
      </c>
      <c r="H45" s="137">
        <v>17147.77</v>
      </c>
      <c r="I45" s="145">
        <f t="shared" si="1"/>
        <v>103.35323840146991</v>
      </c>
      <c r="J45" s="145">
        <f t="shared" si="2"/>
        <v>128.7922152261019</v>
      </c>
      <c r="K45" s="145">
        <f t="shared" si="3"/>
        <v>120.11835941349807</v>
      </c>
    </row>
    <row r="46" spans="1:11" ht="16.5">
      <c r="A46" s="132">
        <f t="shared" si="0"/>
        <v>40</v>
      </c>
      <c r="B46" s="135" t="s">
        <v>102</v>
      </c>
      <c r="C46" s="132" t="s">
        <v>100</v>
      </c>
      <c r="D46" s="137">
        <v>1292</v>
      </c>
      <c r="E46" s="137">
        <v>1350</v>
      </c>
      <c r="F46" s="137">
        <v>15375</v>
      </c>
      <c r="G46" s="137">
        <v>1230</v>
      </c>
      <c r="H46" s="137">
        <v>13550</v>
      </c>
      <c r="I46" s="145">
        <f t="shared" si="1"/>
        <v>104.48916408668731</v>
      </c>
      <c r="J46" s="145">
        <f t="shared" si="2"/>
        <v>109.75609756097562</v>
      </c>
      <c r="K46" s="145">
        <f t="shared" si="3"/>
        <v>113.46863468634687</v>
      </c>
    </row>
    <row r="47" spans="1:11" ht="16.5">
      <c r="A47" s="132">
        <f t="shared" si="0"/>
        <v>41</v>
      </c>
      <c r="B47" s="147" t="s">
        <v>219</v>
      </c>
      <c r="C47" s="147" t="s">
        <v>210</v>
      </c>
      <c r="D47" s="137">
        <v>369</v>
      </c>
      <c r="E47" s="137">
        <v>350</v>
      </c>
      <c r="F47" s="137">
        <v>3552</v>
      </c>
      <c r="G47" s="137">
        <v>318</v>
      </c>
      <c r="H47" s="137">
        <v>3106</v>
      </c>
      <c r="I47" s="145">
        <f t="shared" si="1"/>
        <v>94.85094850948511</v>
      </c>
      <c r="J47" s="145">
        <f t="shared" si="2"/>
        <v>110.062893081761</v>
      </c>
      <c r="K47" s="145">
        <f t="shared" si="3"/>
        <v>114.35930457179653</v>
      </c>
    </row>
    <row r="48" spans="1:11" ht="16.5">
      <c r="A48" s="132">
        <f t="shared" si="0"/>
        <v>42</v>
      </c>
      <c r="B48" s="135" t="s">
        <v>103</v>
      </c>
      <c r="C48" s="132" t="s">
        <v>76</v>
      </c>
      <c r="D48" s="137">
        <v>180</v>
      </c>
      <c r="E48" s="137">
        <v>200</v>
      </c>
      <c r="F48" s="137">
        <v>3333</v>
      </c>
      <c r="G48" s="137">
        <v>1854</v>
      </c>
      <c r="H48" s="137">
        <v>5752</v>
      </c>
      <c r="I48" s="145">
        <f t="shared" si="1"/>
        <v>111.11111111111111</v>
      </c>
      <c r="J48" s="145">
        <f t="shared" si="2"/>
        <v>10.787486515641856</v>
      </c>
      <c r="K48" s="145">
        <f t="shared" si="3"/>
        <v>57.94506258692629</v>
      </c>
    </row>
    <row r="49" spans="1:11" ht="16.5">
      <c r="A49" s="132">
        <f t="shared" si="0"/>
        <v>43</v>
      </c>
      <c r="B49" s="135" t="s">
        <v>104</v>
      </c>
      <c r="C49" s="132" t="s">
        <v>76</v>
      </c>
      <c r="D49" s="137">
        <v>785</v>
      </c>
      <c r="E49" s="137">
        <v>560</v>
      </c>
      <c r="F49" s="137">
        <v>8772</v>
      </c>
      <c r="G49" s="137">
        <v>830</v>
      </c>
      <c r="H49" s="137">
        <v>16967</v>
      </c>
      <c r="I49" s="145">
        <f t="shared" si="1"/>
        <v>71.3375796178344</v>
      </c>
      <c r="J49" s="145">
        <f t="shared" si="2"/>
        <v>67.46987951807229</v>
      </c>
      <c r="K49" s="145">
        <f t="shared" si="3"/>
        <v>51.70035952142394</v>
      </c>
    </row>
    <row r="50" spans="1:11" ht="24">
      <c r="A50" s="132">
        <f t="shared" si="0"/>
        <v>44</v>
      </c>
      <c r="B50" s="135" t="s">
        <v>105</v>
      </c>
      <c r="C50" s="132" t="s">
        <v>163</v>
      </c>
      <c r="D50" s="137">
        <v>7500</v>
      </c>
      <c r="E50" s="137">
        <v>8000</v>
      </c>
      <c r="F50" s="137">
        <v>85209</v>
      </c>
      <c r="G50" s="137">
        <v>9000</v>
      </c>
      <c r="H50" s="137">
        <v>103081</v>
      </c>
      <c r="I50" s="145">
        <f t="shared" si="1"/>
        <v>106.66666666666667</v>
      </c>
      <c r="J50" s="145">
        <f t="shared" si="2"/>
        <v>88.88888888888889</v>
      </c>
      <c r="K50" s="145">
        <f t="shared" si="3"/>
        <v>82.6621782869782</v>
      </c>
    </row>
    <row r="51" spans="1:11" ht="16.5">
      <c r="A51" s="132">
        <f t="shared" si="0"/>
        <v>45</v>
      </c>
      <c r="B51" s="135" t="s">
        <v>106</v>
      </c>
      <c r="C51" s="132" t="s">
        <v>76</v>
      </c>
      <c r="D51" s="137">
        <v>12587</v>
      </c>
      <c r="E51" s="137">
        <v>15750</v>
      </c>
      <c r="F51" s="137">
        <v>198469</v>
      </c>
      <c r="G51" s="137">
        <v>15524</v>
      </c>
      <c r="H51" s="137">
        <v>176263</v>
      </c>
      <c r="I51" s="145">
        <f t="shared" si="1"/>
        <v>125.12910145388099</v>
      </c>
      <c r="J51" s="145">
        <f t="shared" si="2"/>
        <v>101.45581035815512</v>
      </c>
      <c r="K51" s="145">
        <f t="shared" si="3"/>
        <v>112.59821970578056</v>
      </c>
    </row>
    <row r="52" spans="1:11" ht="16.5">
      <c r="A52" s="132">
        <f t="shared" si="0"/>
        <v>46</v>
      </c>
      <c r="B52" s="135" t="s">
        <v>107</v>
      </c>
      <c r="C52" s="132" t="s">
        <v>76</v>
      </c>
      <c r="D52" s="137">
        <v>162.066003263892</v>
      </c>
      <c r="E52" s="137">
        <v>162.066003263892</v>
      </c>
      <c r="F52" s="137">
        <v>2131.34476436844</v>
      </c>
      <c r="G52" s="137">
        <v>281.694858946269</v>
      </c>
      <c r="H52" s="137">
        <v>2200.97583123351</v>
      </c>
      <c r="I52" s="145">
        <f t="shared" si="1"/>
        <v>100</v>
      </c>
      <c r="J52" s="145">
        <f t="shared" si="2"/>
        <v>57.53246753246738</v>
      </c>
      <c r="K52" s="145">
        <f t="shared" si="3"/>
        <v>96.83635477150851</v>
      </c>
    </row>
    <row r="53" spans="1:11" ht="16.5">
      <c r="A53" s="132">
        <f t="shared" si="0"/>
        <v>47</v>
      </c>
      <c r="B53" s="135" t="s">
        <v>108</v>
      </c>
      <c r="C53" s="132" t="s">
        <v>76</v>
      </c>
      <c r="D53" s="137">
        <v>847.75</v>
      </c>
      <c r="E53" s="137">
        <v>1023.75</v>
      </c>
      <c r="F53" s="137">
        <v>10478.11</v>
      </c>
      <c r="G53" s="137">
        <v>855</v>
      </c>
      <c r="H53" s="137">
        <v>10939.11</v>
      </c>
      <c r="I53" s="145">
        <f t="shared" si="1"/>
        <v>120.76083751105868</v>
      </c>
      <c r="J53" s="145">
        <f t="shared" si="2"/>
        <v>119.73684210526316</v>
      </c>
      <c r="K53" s="145">
        <f t="shared" si="3"/>
        <v>95.78576319280087</v>
      </c>
    </row>
    <row r="54" spans="1:11" ht="16.5">
      <c r="A54" s="132">
        <f t="shared" si="0"/>
        <v>48</v>
      </c>
      <c r="B54" s="135" t="s">
        <v>109</v>
      </c>
      <c r="C54" s="132" t="s">
        <v>76</v>
      </c>
      <c r="D54" s="137">
        <v>581.05</v>
      </c>
      <c r="E54" s="137">
        <v>669.15</v>
      </c>
      <c r="F54" s="137">
        <v>5656.42</v>
      </c>
      <c r="G54" s="137">
        <v>780.5</v>
      </c>
      <c r="H54" s="137">
        <v>8359.46</v>
      </c>
      <c r="I54" s="145">
        <f t="shared" si="1"/>
        <v>115.16220635057223</v>
      </c>
      <c r="J54" s="145">
        <f t="shared" si="2"/>
        <v>85.73350416399744</v>
      </c>
      <c r="K54" s="145">
        <f t="shared" si="3"/>
        <v>67.66489701487896</v>
      </c>
    </row>
    <row r="55" spans="1:11" ht="16.5">
      <c r="A55" s="132">
        <f t="shared" si="0"/>
        <v>49</v>
      </c>
      <c r="B55" s="135" t="s">
        <v>110</v>
      </c>
      <c r="C55" s="132" t="s">
        <v>76</v>
      </c>
      <c r="D55" s="137">
        <v>7778.32</v>
      </c>
      <c r="E55" s="137">
        <v>7951.01</v>
      </c>
      <c r="F55" s="137">
        <v>67369.33</v>
      </c>
      <c r="G55" s="137">
        <v>5515</v>
      </c>
      <c r="H55" s="137">
        <v>58886.84</v>
      </c>
      <c r="I55" s="145">
        <f t="shared" si="1"/>
        <v>102.22014522416151</v>
      </c>
      <c r="J55" s="145">
        <f t="shared" si="2"/>
        <v>144.17062556663643</v>
      </c>
      <c r="K55" s="145">
        <f t="shared" si="3"/>
        <v>114.40472947775768</v>
      </c>
    </row>
    <row r="56" spans="1:11" ht="16.5">
      <c r="A56" s="132">
        <f t="shared" si="0"/>
        <v>50</v>
      </c>
      <c r="B56" s="135" t="s">
        <v>111</v>
      </c>
      <c r="C56" s="132" t="s">
        <v>76</v>
      </c>
      <c r="D56" s="137">
        <v>1615.85</v>
      </c>
      <c r="E56" s="137">
        <v>1425</v>
      </c>
      <c r="F56" s="137">
        <v>16309.95</v>
      </c>
      <c r="G56" s="137">
        <v>1351</v>
      </c>
      <c r="H56" s="137">
        <v>14713.8</v>
      </c>
      <c r="I56" s="145">
        <f t="shared" si="1"/>
        <v>88.18887891821643</v>
      </c>
      <c r="J56" s="145">
        <f t="shared" si="2"/>
        <v>105.47742413027387</v>
      </c>
      <c r="K56" s="145">
        <f t="shared" si="3"/>
        <v>110.84797944786528</v>
      </c>
    </row>
    <row r="57" spans="1:11" ht="16.5">
      <c r="A57" s="132">
        <f t="shared" si="0"/>
        <v>51</v>
      </c>
      <c r="B57" s="135" t="s">
        <v>112</v>
      </c>
      <c r="C57" s="132" t="s">
        <v>76</v>
      </c>
      <c r="D57" s="137">
        <v>884</v>
      </c>
      <c r="E57" s="137">
        <v>700</v>
      </c>
      <c r="F57" s="137">
        <v>11399</v>
      </c>
      <c r="G57" s="137">
        <v>580</v>
      </c>
      <c r="H57" s="137">
        <v>6617</v>
      </c>
      <c r="I57" s="145">
        <f t="shared" si="1"/>
        <v>79.18552036199095</v>
      </c>
      <c r="J57" s="145">
        <f t="shared" si="2"/>
        <v>120.6896551724138</v>
      </c>
      <c r="K57" s="145">
        <f t="shared" si="3"/>
        <v>172.26839957684751</v>
      </c>
    </row>
    <row r="58" spans="1:11" ht="16.5">
      <c r="A58" s="132">
        <f t="shared" si="0"/>
        <v>52</v>
      </c>
      <c r="B58" s="135" t="s">
        <v>113</v>
      </c>
      <c r="C58" s="132" t="s">
        <v>114</v>
      </c>
      <c r="D58" s="137">
        <v>55966</v>
      </c>
      <c r="E58" s="137">
        <v>61014</v>
      </c>
      <c r="F58" s="137">
        <v>644136</v>
      </c>
      <c r="G58" s="137">
        <v>71080</v>
      </c>
      <c r="H58" s="137">
        <v>651449</v>
      </c>
      <c r="I58" s="145">
        <f t="shared" si="1"/>
        <v>109.01976199835615</v>
      </c>
      <c r="J58" s="145">
        <f t="shared" si="2"/>
        <v>85.83849184018007</v>
      </c>
      <c r="K58" s="145">
        <f t="shared" si="3"/>
        <v>98.87742555441793</v>
      </c>
    </row>
    <row r="59" spans="1:11" ht="16.5">
      <c r="A59" s="132">
        <f t="shared" si="0"/>
        <v>53</v>
      </c>
      <c r="B59" s="147" t="s">
        <v>220</v>
      </c>
      <c r="C59" s="147" t="s">
        <v>114</v>
      </c>
      <c r="D59" s="137">
        <v>52000</v>
      </c>
      <c r="E59" s="137">
        <v>54000</v>
      </c>
      <c r="F59" s="137">
        <v>391000</v>
      </c>
      <c r="G59" s="137">
        <v>49000</v>
      </c>
      <c r="H59" s="137">
        <v>361500</v>
      </c>
      <c r="I59" s="145">
        <f t="shared" si="1"/>
        <v>103.84615384615385</v>
      </c>
      <c r="J59" s="145">
        <f t="shared" si="2"/>
        <v>110.20408163265304</v>
      </c>
      <c r="K59" s="145">
        <f t="shared" si="3"/>
        <v>108.16044260027662</v>
      </c>
    </row>
    <row r="60" spans="1:11" ht="16.5">
      <c r="A60" s="132">
        <f t="shared" si="0"/>
        <v>54</v>
      </c>
      <c r="B60" s="135" t="s">
        <v>115</v>
      </c>
      <c r="C60" s="132" t="s">
        <v>114</v>
      </c>
      <c r="D60" s="137">
        <v>341293.509853959</v>
      </c>
      <c r="E60" s="137">
        <v>368084.904678586</v>
      </c>
      <c r="F60" s="137">
        <v>3886933.96975477</v>
      </c>
      <c r="G60" s="137">
        <v>317256.953427978</v>
      </c>
      <c r="H60" s="137">
        <v>3482567.3487424</v>
      </c>
      <c r="I60" s="145">
        <f t="shared" si="1"/>
        <v>107.84995730979212</v>
      </c>
      <c r="J60" s="145">
        <f t="shared" si="2"/>
        <v>116.02106768706228</v>
      </c>
      <c r="K60" s="145">
        <f t="shared" si="3"/>
        <v>111.61116442323484</v>
      </c>
    </row>
    <row r="61" spans="1:11" ht="16.5">
      <c r="A61" s="132">
        <f t="shared" si="0"/>
        <v>55</v>
      </c>
      <c r="B61" s="135" t="s">
        <v>116</v>
      </c>
      <c r="C61" s="132" t="s">
        <v>76</v>
      </c>
      <c r="D61" s="137">
        <v>7716.41812481345</v>
      </c>
      <c r="E61" s="137">
        <v>7848.45950314834</v>
      </c>
      <c r="F61" s="137">
        <v>91715.7413287231</v>
      </c>
      <c r="G61" s="137">
        <v>9319.92062080462</v>
      </c>
      <c r="H61" s="137">
        <v>88424.7100050731</v>
      </c>
      <c r="I61" s="145">
        <f t="shared" si="1"/>
        <v>101.71117448794395</v>
      </c>
      <c r="J61" s="145">
        <f t="shared" si="2"/>
        <v>84.2116561124826</v>
      </c>
      <c r="K61" s="145">
        <f t="shared" si="3"/>
        <v>103.7218457639965</v>
      </c>
    </row>
    <row r="62" spans="1:11" ht="16.5">
      <c r="A62" s="132">
        <f t="shared" si="0"/>
        <v>56</v>
      </c>
      <c r="B62" s="135" t="s">
        <v>117</v>
      </c>
      <c r="C62" s="132" t="s">
        <v>76</v>
      </c>
      <c r="D62" s="137">
        <v>929</v>
      </c>
      <c r="E62" s="137">
        <v>780</v>
      </c>
      <c r="F62" s="137">
        <v>8337.5</v>
      </c>
      <c r="G62" s="137">
        <v>731</v>
      </c>
      <c r="H62" s="137">
        <v>10186.6</v>
      </c>
      <c r="I62" s="145">
        <f t="shared" si="1"/>
        <v>83.96124865446717</v>
      </c>
      <c r="J62" s="145">
        <f t="shared" si="2"/>
        <v>106.703146374829</v>
      </c>
      <c r="K62" s="145">
        <f t="shared" si="3"/>
        <v>81.84772151650208</v>
      </c>
    </row>
    <row r="63" spans="1:11" ht="16.5">
      <c r="A63" s="132">
        <f t="shared" si="0"/>
        <v>57</v>
      </c>
      <c r="B63" s="135" t="s">
        <v>118</v>
      </c>
      <c r="C63" s="132" t="s">
        <v>76</v>
      </c>
      <c r="D63" s="137">
        <v>5086</v>
      </c>
      <c r="E63" s="137">
        <v>5150</v>
      </c>
      <c r="F63" s="137">
        <v>46607</v>
      </c>
      <c r="G63" s="137">
        <v>5474</v>
      </c>
      <c r="H63" s="137">
        <v>25360</v>
      </c>
      <c r="I63" s="145">
        <f t="shared" si="1"/>
        <v>101.25835627211954</v>
      </c>
      <c r="J63" s="145">
        <f t="shared" si="2"/>
        <v>94.08111070515163</v>
      </c>
      <c r="K63" s="145">
        <f t="shared" si="3"/>
        <v>183.78154574132492</v>
      </c>
    </row>
    <row r="64" spans="1:11" ht="16.5">
      <c r="A64" s="132">
        <f t="shared" si="0"/>
        <v>58</v>
      </c>
      <c r="B64" s="135" t="s">
        <v>119</v>
      </c>
      <c r="C64" s="132" t="s">
        <v>76</v>
      </c>
      <c r="D64" s="137">
        <v>450.704227891291</v>
      </c>
      <c r="E64" s="137">
        <v>422.535213648086</v>
      </c>
      <c r="F64" s="137">
        <v>5045.07045095814</v>
      </c>
      <c r="G64" s="137">
        <v>470.422537861535</v>
      </c>
      <c r="H64" s="137">
        <v>4333.8028413172</v>
      </c>
      <c r="I64" s="145">
        <f t="shared" si="1"/>
        <v>93.75000000000016</v>
      </c>
      <c r="J64" s="145">
        <f t="shared" si="2"/>
        <v>89.82035928143728</v>
      </c>
      <c r="K64" s="145">
        <f t="shared" si="3"/>
        <v>116.41208969775747</v>
      </c>
    </row>
    <row r="65" spans="1:11" ht="16.5">
      <c r="A65" s="132">
        <f t="shared" si="0"/>
        <v>59</v>
      </c>
      <c r="B65" s="135" t="s">
        <v>120</v>
      </c>
      <c r="C65" s="132" t="s">
        <v>76</v>
      </c>
      <c r="D65" s="137">
        <v>377</v>
      </c>
      <c r="E65" s="137">
        <v>335</v>
      </c>
      <c r="F65" s="137">
        <v>2991</v>
      </c>
      <c r="G65" s="137">
        <v>156.5</v>
      </c>
      <c r="H65" s="137">
        <v>2248.2</v>
      </c>
      <c r="I65" s="145">
        <f t="shared" si="1"/>
        <v>88.85941644562334</v>
      </c>
      <c r="J65" s="145">
        <f t="shared" si="2"/>
        <v>214.05750798722045</v>
      </c>
      <c r="K65" s="145">
        <f t="shared" si="3"/>
        <v>133.0397651454497</v>
      </c>
    </row>
    <row r="66" spans="1:11" ht="16.5">
      <c r="A66" s="132">
        <f t="shared" si="0"/>
        <v>60</v>
      </c>
      <c r="B66" s="135" t="s">
        <v>121</v>
      </c>
      <c r="C66" s="132" t="s">
        <v>76</v>
      </c>
      <c r="D66" s="137">
        <v>6587</v>
      </c>
      <c r="E66" s="137">
        <v>6746</v>
      </c>
      <c r="F66" s="137">
        <v>69005</v>
      </c>
      <c r="G66" s="137">
        <v>6901</v>
      </c>
      <c r="H66" s="137">
        <v>64637</v>
      </c>
      <c r="I66" s="145">
        <f t="shared" si="1"/>
        <v>102.41384545316532</v>
      </c>
      <c r="J66" s="145">
        <f t="shared" si="2"/>
        <v>97.75394870308651</v>
      </c>
      <c r="K66" s="145">
        <f t="shared" si="3"/>
        <v>106.75773937528041</v>
      </c>
    </row>
    <row r="67" spans="1:11" ht="16.5">
      <c r="A67" s="132">
        <f t="shared" si="0"/>
        <v>61</v>
      </c>
      <c r="B67" s="135" t="s">
        <v>122</v>
      </c>
      <c r="C67" s="132" t="s">
        <v>76</v>
      </c>
      <c r="D67" s="137">
        <v>532</v>
      </c>
      <c r="E67" s="137">
        <v>700</v>
      </c>
      <c r="F67" s="137">
        <v>10426</v>
      </c>
      <c r="G67" s="137">
        <v>726</v>
      </c>
      <c r="H67" s="137">
        <v>13157</v>
      </c>
      <c r="I67" s="145">
        <f t="shared" si="1"/>
        <v>131.57894736842107</v>
      </c>
      <c r="J67" s="145">
        <f t="shared" si="2"/>
        <v>96.41873278236915</v>
      </c>
      <c r="K67" s="145">
        <f t="shared" si="3"/>
        <v>79.24298852321958</v>
      </c>
    </row>
    <row r="68" spans="1:11" ht="16.5">
      <c r="A68" s="132">
        <f t="shared" si="0"/>
        <v>62</v>
      </c>
      <c r="B68" s="135" t="s">
        <v>123</v>
      </c>
      <c r="C68" s="132" t="s">
        <v>76</v>
      </c>
      <c r="D68" s="137">
        <v>536.011983083894</v>
      </c>
      <c r="E68" s="137">
        <v>465.010395772408</v>
      </c>
      <c r="F68" s="137">
        <v>18154.9058710757</v>
      </c>
      <c r="G68" s="137">
        <v>1314.02937644074</v>
      </c>
      <c r="H68" s="137">
        <v>19512.1262130936</v>
      </c>
      <c r="I68" s="145">
        <f t="shared" si="1"/>
        <v>86.75373134328356</v>
      </c>
      <c r="J68" s="145">
        <f t="shared" si="2"/>
        <v>35.38812785388128</v>
      </c>
      <c r="K68" s="145">
        <f t="shared" si="3"/>
        <v>93.04422118227619</v>
      </c>
    </row>
    <row r="69" spans="1:11" ht="16.5">
      <c r="A69" s="132">
        <f t="shared" si="0"/>
        <v>63</v>
      </c>
      <c r="B69" s="135" t="s">
        <v>124</v>
      </c>
      <c r="C69" s="132" t="s">
        <v>76</v>
      </c>
      <c r="D69" s="137">
        <v>3553.6</v>
      </c>
      <c r="E69" s="137">
        <v>3929</v>
      </c>
      <c r="F69" s="137">
        <v>36980.7</v>
      </c>
      <c r="G69" s="137">
        <v>3450.6</v>
      </c>
      <c r="H69" s="137">
        <v>36910.69</v>
      </c>
      <c r="I69" s="145">
        <f t="shared" si="1"/>
        <v>110.56393516434039</v>
      </c>
      <c r="J69" s="145">
        <f t="shared" si="2"/>
        <v>113.86425549179853</v>
      </c>
      <c r="K69" s="145">
        <f t="shared" si="3"/>
        <v>100.18967404835833</v>
      </c>
    </row>
    <row r="70" spans="1:11" ht="16.5">
      <c r="A70" s="132">
        <f t="shared" si="0"/>
        <v>64</v>
      </c>
      <c r="B70" s="135" t="s">
        <v>125</v>
      </c>
      <c r="C70" s="132" t="s">
        <v>76</v>
      </c>
      <c r="D70" s="137">
        <v>2110.29559295749</v>
      </c>
      <c r="E70" s="137">
        <v>2170.13458104512</v>
      </c>
      <c r="F70" s="137">
        <v>23562.469374257</v>
      </c>
      <c r="G70" s="137">
        <v>2069.88186223984</v>
      </c>
      <c r="H70" s="137">
        <v>22290.3678896965</v>
      </c>
      <c r="I70" s="145">
        <f t="shared" si="1"/>
        <v>102.83557375977685</v>
      </c>
      <c r="J70" s="145">
        <f t="shared" si="2"/>
        <v>104.84340293202992</v>
      </c>
      <c r="K70" s="145">
        <f t="shared" si="3"/>
        <v>105.70695598590152</v>
      </c>
    </row>
    <row r="71" spans="1:11" ht="24">
      <c r="A71" s="132">
        <f t="shared" si="0"/>
        <v>65</v>
      </c>
      <c r="B71" s="135" t="s">
        <v>126</v>
      </c>
      <c r="C71" s="146" t="s">
        <v>238</v>
      </c>
      <c r="D71" s="137">
        <v>934.216776851234</v>
      </c>
      <c r="E71" s="137">
        <v>917.142318788679</v>
      </c>
      <c r="F71" s="137">
        <v>9399.48916343663</v>
      </c>
      <c r="G71" s="137">
        <v>862.260132159037</v>
      </c>
      <c r="H71" s="137">
        <v>13903.4872795092</v>
      </c>
      <c r="I71" s="145">
        <f t="shared" si="1"/>
        <v>98.17232375979114</v>
      </c>
      <c r="J71" s="145">
        <f t="shared" si="2"/>
        <v>106.36492220650639</v>
      </c>
      <c r="K71" s="145">
        <f t="shared" si="3"/>
        <v>67.60526315789485</v>
      </c>
    </row>
    <row r="72" spans="1:11" ht="24">
      <c r="A72" s="132">
        <f t="shared" si="0"/>
        <v>66</v>
      </c>
      <c r="B72" s="135" t="s">
        <v>127</v>
      </c>
      <c r="C72" s="132" t="s">
        <v>128</v>
      </c>
      <c r="D72" s="137">
        <v>791.54502907975</v>
      </c>
      <c r="E72" s="137">
        <v>807.022166519857</v>
      </c>
      <c r="F72" s="137">
        <v>8104.49246953024</v>
      </c>
      <c r="G72" s="137">
        <v>784.911970176847</v>
      </c>
      <c r="H72" s="137">
        <v>31131.1564509578</v>
      </c>
      <c r="I72" s="145">
        <f t="shared" si="1"/>
        <v>101.95530726256987</v>
      </c>
      <c r="J72" s="145">
        <f t="shared" si="2"/>
        <v>102.81690140845072</v>
      </c>
      <c r="K72" s="145">
        <f t="shared" si="3"/>
        <v>26.033380681818173</v>
      </c>
    </row>
    <row r="73" spans="1:11" ht="24">
      <c r="A73" s="132">
        <f aca="true" t="shared" si="4" ref="A73:A93">A72+1</f>
        <v>67</v>
      </c>
      <c r="B73" s="135" t="s">
        <v>129</v>
      </c>
      <c r="C73" s="132" t="s">
        <v>128</v>
      </c>
      <c r="D73" s="137">
        <v>18573.4068296581</v>
      </c>
      <c r="E73" s="137">
        <v>20205.847162914</v>
      </c>
      <c r="F73" s="137">
        <v>370450.58398037</v>
      </c>
      <c r="G73" s="137">
        <v>44993.4734890271</v>
      </c>
      <c r="H73" s="137">
        <v>189806.512672257</v>
      </c>
      <c r="I73" s="145">
        <f aca="true" t="shared" si="5" ref="I73:I102">E73/D73*100</f>
        <v>108.78912710106157</v>
      </c>
      <c r="J73" s="145">
        <f aca="true" t="shared" si="6" ref="J73:J102">E73/G73*100</f>
        <v>44.9083958095428</v>
      </c>
      <c r="K73" s="145">
        <f aca="true" t="shared" si="7" ref="K73:K102">F73/H73*100</f>
        <v>195.17274658537931</v>
      </c>
    </row>
    <row r="74" spans="1:11" ht="16.5">
      <c r="A74" s="132">
        <f t="shared" si="4"/>
        <v>68</v>
      </c>
      <c r="B74" s="135" t="s">
        <v>130</v>
      </c>
      <c r="C74" s="132" t="s">
        <v>90</v>
      </c>
      <c r="D74" s="137">
        <v>53.0231606805385</v>
      </c>
      <c r="E74" s="137">
        <v>58.1394305707658</v>
      </c>
      <c r="F74" s="137">
        <v>335.580793254461</v>
      </c>
      <c r="G74" s="137">
        <v>8.48835686333181</v>
      </c>
      <c r="H74" s="137">
        <v>83.3370597801358</v>
      </c>
      <c r="I74" s="145">
        <f t="shared" si="5"/>
        <v>109.64912280701735</v>
      </c>
      <c r="J74" s="145">
        <f t="shared" si="6"/>
        <v>684.9315068493149</v>
      </c>
      <c r="K74" s="145">
        <f t="shared" si="7"/>
        <v>402.6789451653416</v>
      </c>
    </row>
    <row r="75" spans="1:11" ht="24">
      <c r="A75" s="132">
        <f t="shared" si="4"/>
        <v>69</v>
      </c>
      <c r="B75" s="135" t="s">
        <v>131</v>
      </c>
      <c r="C75" s="132" t="s">
        <v>76</v>
      </c>
      <c r="D75" s="137">
        <v>3409.438271769</v>
      </c>
      <c r="E75" s="137">
        <v>5001.2296423297</v>
      </c>
      <c r="F75" s="137">
        <v>52112.4127747041</v>
      </c>
      <c r="G75" s="137">
        <v>6240.534347699</v>
      </c>
      <c r="H75" s="137">
        <v>92246.6805068429</v>
      </c>
      <c r="I75" s="145">
        <f t="shared" si="5"/>
        <v>146.6877897083848</v>
      </c>
      <c r="J75" s="145">
        <f t="shared" si="6"/>
        <v>80.14104824491103</v>
      </c>
      <c r="K75" s="145">
        <f t="shared" si="7"/>
        <v>56.492453157529475</v>
      </c>
    </row>
    <row r="76" spans="1:11" ht="16.5">
      <c r="A76" s="132">
        <f t="shared" si="4"/>
        <v>70</v>
      </c>
      <c r="B76" s="135" t="s">
        <v>132</v>
      </c>
      <c r="C76" s="132" t="s">
        <v>237</v>
      </c>
      <c r="D76" s="137">
        <v>7244.85</v>
      </c>
      <c r="E76" s="137">
        <v>8300</v>
      </c>
      <c r="F76" s="137">
        <v>72221.05</v>
      </c>
      <c r="G76" s="137">
        <v>8540</v>
      </c>
      <c r="H76" s="137">
        <v>56122.5</v>
      </c>
      <c r="I76" s="145">
        <f t="shared" si="5"/>
        <v>114.56413866401651</v>
      </c>
      <c r="J76" s="145">
        <f t="shared" si="6"/>
        <v>97.18969555035129</v>
      </c>
      <c r="K76" s="145">
        <f t="shared" si="7"/>
        <v>128.68466301394272</v>
      </c>
    </row>
    <row r="77" spans="1:11" ht="16.5">
      <c r="A77" s="132">
        <f t="shared" si="4"/>
        <v>71</v>
      </c>
      <c r="B77" s="135" t="s">
        <v>133</v>
      </c>
      <c r="C77" s="132" t="s">
        <v>76</v>
      </c>
      <c r="D77" s="137">
        <v>56998.0595910582</v>
      </c>
      <c r="E77" s="137">
        <v>55261.2766118292</v>
      </c>
      <c r="F77" s="137">
        <v>447358.454598295</v>
      </c>
      <c r="G77" s="137">
        <v>60984.7659751973</v>
      </c>
      <c r="H77" s="137">
        <v>607742.468261998</v>
      </c>
      <c r="I77" s="145">
        <f t="shared" si="5"/>
        <v>96.95290858725748</v>
      </c>
      <c r="J77" s="145">
        <f t="shared" si="6"/>
        <v>90.61488673139148</v>
      </c>
      <c r="K77" s="145">
        <f t="shared" si="7"/>
        <v>73.60987226672442</v>
      </c>
    </row>
    <row r="78" spans="1:11" ht="16.5">
      <c r="A78" s="132">
        <f t="shared" si="4"/>
        <v>72</v>
      </c>
      <c r="B78" s="135" t="s">
        <v>134</v>
      </c>
      <c r="C78" s="132" t="s">
        <v>76</v>
      </c>
      <c r="D78" s="137">
        <v>4355.8</v>
      </c>
      <c r="E78" s="137">
        <v>6204</v>
      </c>
      <c r="F78" s="137">
        <v>63500.15</v>
      </c>
      <c r="G78" s="137">
        <v>9227.5</v>
      </c>
      <c r="H78" s="137">
        <v>59987.03</v>
      </c>
      <c r="I78" s="145">
        <f t="shared" si="5"/>
        <v>142.43078194591118</v>
      </c>
      <c r="J78" s="145">
        <f t="shared" si="6"/>
        <v>67.2338119750745</v>
      </c>
      <c r="K78" s="145">
        <f t="shared" si="7"/>
        <v>105.85646597272778</v>
      </c>
    </row>
    <row r="79" spans="1:11" ht="16.5">
      <c r="A79" s="132">
        <f t="shared" si="4"/>
        <v>73</v>
      </c>
      <c r="B79" s="135" t="s">
        <v>135</v>
      </c>
      <c r="C79" s="132" t="s">
        <v>76</v>
      </c>
      <c r="D79" s="137">
        <v>19586.9203276182</v>
      </c>
      <c r="E79" s="137">
        <v>20003.9867173528</v>
      </c>
      <c r="F79" s="137">
        <v>203102.93180632</v>
      </c>
      <c r="G79" s="137">
        <v>14919.3234269026</v>
      </c>
      <c r="H79" s="137">
        <v>181910.932544474</v>
      </c>
      <c r="I79" s="145">
        <f t="shared" si="5"/>
        <v>102.12931069692728</v>
      </c>
      <c r="J79" s="145">
        <f t="shared" si="6"/>
        <v>134.08105813485824</v>
      </c>
      <c r="K79" s="145">
        <f t="shared" si="7"/>
        <v>111.6496567663216</v>
      </c>
    </row>
    <row r="80" spans="1:11" ht="16.5">
      <c r="A80" s="132">
        <f t="shared" si="4"/>
        <v>74</v>
      </c>
      <c r="B80" s="135" t="s">
        <v>136</v>
      </c>
      <c r="C80" s="132" t="s">
        <v>137</v>
      </c>
      <c r="D80" s="137">
        <v>35041.0231693521</v>
      </c>
      <c r="E80" s="137">
        <v>36519.0544408815</v>
      </c>
      <c r="F80" s="137">
        <v>400908.109727197</v>
      </c>
      <c r="G80" s="137">
        <v>62637.0352122168</v>
      </c>
      <c r="H80" s="137">
        <v>708692.12271562</v>
      </c>
      <c r="I80" s="145">
        <f t="shared" si="5"/>
        <v>104.21800260907372</v>
      </c>
      <c r="J80" s="145">
        <f t="shared" si="6"/>
        <v>58.30265483855273</v>
      </c>
      <c r="K80" s="145">
        <f t="shared" si="7"/>
        <v>56.57013770535039</v>
      </c>
    </row>
    <row r="81" spans="1:11" ht="16.5">
      <c r="A81" s="132">
        <f t="shared" si="4"/>
        <v>75</v>
      </c>
      <c r="B81" s="135" t="s">
        <v>138</v>
      </c>
      <c r="C81" s="132" t="s">
        <v>76</v>
      </c>
      <c r="D81" s="137">
        <v>283.4</v>
      </c>
      <c r="E81" s="137">
        <v>290</v>
      </c>
      <c r="F81" s="137">
        <v>3505.64</v>
      </c>
      <c r="G81" s="137">
        <v>285.1</v>
      </c>
      <c r="H81" s="137">
        <v>3592.5</v>
      </c>
      <c r="I81" s="145">
        <f t="shared" si="5"/>
        <v>102.32886379675372</v>
      </c>
      <c r="J81" s="145">
        <f t="shared" si="6"/>
        <v>101.71869519466854</v>
      </c>
      <c r="K81" s="145">
        <f t="shared" si="7"/>
        <v>97.58218510786361</v>
      </c>
    </row>
    <row r="82" spans="1:11" ht="16.5">
      <c r="A82" s="132">
        <f t="shared" si="4"/>
        <v>76</v>
      </c>
      <c r="B82" s="135" t="s">
        <v>139</v>
      </c>
      <c r="C82" s="132" t="s">
        <v>76</v>
      </c>
      <c r="D82" s="137">
        <v>3214.81099276175</v>
      </c>
      <c r="E82" s="137">
        <v>3209.87272702786</v>
      </c>
      <c r="F82" s="137">
        <v>34919.7115707627</v>
      </c>
      <c r="G82" s="137">
        <v>2271.60223758894</v>
      </c>
      <c r="H82" s="137">
        <v>23556.7621170841</v>
      </c>
      <c r="I82" s="145">
        <f t="shared" si="5"/>
        <v>99.84639016897077</v>
      </c>
      <c r="J82" s="145">
        <f t="shared" si="6"/>
        <v>141.3043478260874</v>
      </c>
      <c r="K82" s="145">
        <f t="shared" si="7"/>
        <v>148.23646559404628</v>
      </c>
    </row>
    <row r="83" spans="1:16" ht="24">
      <c r="A83" s="132">
        <f t="shared" si="4"/>
        <v>77</v>
      </c>
      <c r="B83" s="135" t="s">
        <v>140</v>
      </c>
      <c r="C83" s="132" t="s">
        <v>240</v>
      </c>
      <c r="D83" s="137">
        <v>42502.948</v>
      </c>
      <c r="E83" s="137">
        <v>37940.884</v>
      </c>
      <c r="F83" s="137">
        <v>435675.327</v>
      </c>
      <c r="G83" s="137">
        <v>40665.347</v>
      </c>
      <c r="H83" s="137">
        <v>395548.998</v>
      </c>
      <c r="I83" s="145">
        <f t="shared" si="5"/>
        <v>89.26647629242093</v>
      </c>
      <c r="J83" s="145">
        <f t="shared" si="6"/>
        <v>93.30028340837715</v>
      </c>
      <c r="K83" s="145">
        <f t="shared" si="7"/>
        <v>110.14446483315324</v>
      </c>
      <c r="L83" s="138"/>
      <c r="M83" s="138"/>
      <c r="N83" s="138"/>
      <c r="O83" s="138"/>
      <c r="P83" s="138"/>
    </row>
    <row r="84" spans="1:11" ht="16.5">
      <c r="A84" s="132">
        <f t="shared" si="4"/>
        <v>78</v>
      </c>
      <c r="B84" s="135" t="s">
        <v>141</v>
      </c>
      <c r="C84" s="132" t="s">
        <v>162</v>
      </c>
      <c r="D84" s="137">
        <v>1685.8154448454</v>
      </c>
      <c r="E84" s="137">
        <v>1748.71062466641</v>
      </c>
      <c r="F84" s="137">
        <v>14696.4695805699</v>
      </c>
      <c r="G84" s="137">
        <v>1398.29462280648</v>
      </c>
      <c r="H84" s="137">
        <v>13273.1291986562</v>
      </c>
      <c r="I84" s="145">
        <f t="shared" si="5"/>
        <v>103.73084610259802</v>
      </c>
      <c r="J84" s="145">
        <f t="shared" si="6"/>
        <v>125.06024096385491</v>
      </c>
      <c r="K84" s="145">
        <f t="shared" si="7"/>
        <v>110.72347266880973</v>
      </c>
    </row>
    <row r="85" spans="1:11" ht="24">
      <c r="A85" s="132">
        <f t="shared" si="4"/>
        <v>79</v>
      </c>
      <c r="B85" s="135" t="s">
        <v>222</v>
      </c>
      <c r="C85" s="132" t="s">
        <v>142</v>
      </c>
      <c r="D85" s="137">
        <v>40.7692315218935</v>
      </c>
      <c r="E85" s="137">
        <v>41.5384623053255</v>
      </c>
      <c r="F85" s="137">
        <v>449.846162151006</v>
      </c>
      <c r="G85" s="137">
        <v>40.4615392085207</v>
      </c>
      <c r="H85" s="137">
        <v>455.384623791716</v>
      </c>
      <c r="I85" s="145">
        <f t="shared" si="5"/>
        <v>101.88679245283029</v>
      </c>
      <c r="J85" s="145">
        <f t="shared" si="6"/>
        <v>102.66159695817507</v>
      </c>
      <c r="K85" s="145">
        <f t="shared" si="7"/>
        <v>98.78378378378379</v>
      </c>
    </row>
    <row r="86" spans="1:11" ht="24">
      <c r="A86" s="132">
        <f t="shared" si="4"/>
        <v>80</v>
      </c>
      <c r="B86" s="135" t="s">
        <v>143</v>
      </c>
      <c r="C86" s="132" t="s">
        <v>142</v>
      </c>
      <c r="D86" s="137">
        <v>614.862107956116</v>
      </c>
      <c r="E86" s="137">
        <v>608.10538149506</v>
      </c>
      <c r="F86" s="137">
        <v>5832.40628118373</v>
      </c>
      <c r="G86" s="137">
        <v>555.402915098821</v>
      </c>
      <c r="H86" s="137">
        <v>5766.19036186538</v>
      </c>
      <c r="I86" s="145">
        <f t="shared" si="5"/>
        <v>98.90109890109893</v>
      </c>
      <c r="J86" s="145">
        <f t="shared" si="6"/>
        <v>109.4890510948906</v>
      </c>
      <c r="K86" s="145">
        <f t="shared" si="7"/>
        <v>101.14834778532926</v>
      </c>
    </row>
    <row r="87" spans="1:11" ht="16.5">
      <c r="A87" s="132">
        <f t="shared" si="4"/>
        <v>81</v>
      </c>
      <c r="B87" s="135" t="s">
        <v>144</v>
      </c>
      <c r="C87" s="132" t="s">
        <v>76</v>
      </c>
      <c r="D87" s="137">
        <v>3590.40972931174</v>
      </c>
      <c r="E87" s="137">
        <v>3308.21804513081</v>
      </c>
      <c r="F87" s="137">
        <v>39624.643964163</v>
      </c>
      <c r="G87" s="137">
        <v>2693.14976261994</v>
      </c>
      <c r="H87" s="137">
        <v>35912.3164683848</v>
      </c>
      <c r="I87" s="145">
        <f t="shared" si="5"/>
        <v>92.14040442579169</v>
      </c>
      <c r="J87" s="145">
        <f t="shared" si="6"/>
        <v>122.83825025432384</v>
      </c>
      <c r="K87" s="145">
        <f t="shared" si="7"/>
        <v>110.33719865730835</v>
      </c>
    </row>
    <row r="88" spans="1:11" ht="16.5">
      <c r="A88" s="132">
        <f t="shared" si="4"/>
        <v>82</v>
      </c>
      <c r="B88" s="135" t="s">
        <v>145</v>
      </c>
      <c r="C88" s="132" t="s">
        <v>76</v>
      </c>
      <c r="D88" s="137">
        <v>220</v>
      </c>
      <c r="E88" s="137">
        <v>230</v>
      </c>
      <c r="F88" s="137">
        <v>2591</v>
      </c>
      <c r="G88" s="137">
        <v>236</v>
      </c>
      <c r="H88" s="137">
        <v>2516</v>
      </c>
      <c r="I88" s="145">
        <f t="shared" si="5"/>
        <v>104.54545454545455</v>
      </c>
      <c r="J88" s="145">
        <f t="shared" si="6"/>
        <v>97.45762711864407</v>
      </c>
      <c r="K88" s="145">
        <f t="shared" si="7"/>
        <v>102.98092209856915</v>
      </c>
    </row>
    <row r="89" spans="1:11" ht="16.5">
      <c r="A89" s="132">
        <f t="shared" si="4"/>
        <v>83</v>
      </c>
      <c r="B89" s="135" t="s">
        <v>146</v>
      </c>
      <c r="C89" s="132" t="s">
        <v>90</v>
      </c>
      <c r="D89" s="137">
        <v>1661.05</v>
      </c>
      <c r="E89" s="137">
        <v>1700</v>
      </c>
      <c r="F89" s="137">
        <v>18060.05</v>
      </c>
      <c r="G89" s="137">
        <v>2327</v>
      </c>
      <c r="H89" s="137">
        <v>40708.02</v>
      </c>
      <c r="I89" s="145">
        <f t="shared" si="5"/>
        <v>102.34490232082116</v>
      </c>
      <c r="J89" s="145">
        <f t="shared" si="6"/>
        <v>73.0554361839278</v>
      </c>
      <c r="K89" s="145">
        <f t="shared" si="7"/>
        <v>44.3648450600152</v>
      </c>
    </row>
    <row r="90" spans="1:11" ht="16.5">
      <c r="A90" s="132">
        <f t="shared" si="4"/>
        <v>84</v>
      </c>
      <c r="B90" s="147" t="s">
        <v>223</v>
      </c>
      <c r="C90" s="147" t="s">
        <v>137</v>
      </c>
      <c r="D90" s="137">
        <v>60001</v>
      </c>
      <c r="E90" s="137">
        <v>70000</v>
      </c>
      <c r="F90" s="137">
        <v>715542</v>
      </c>
      <c r="G90" s="137">
        <v>74292</v>
      </c>
      <c r="H90" s="137">
        <v>785796</v>
      </c>
      <c r="I90" s="145">
        <f t="shared" si="5"/>
        <v>116.6647222546291</v>
      </c>
      <c r="J90" s="145">
        <f t="shared" si="6"/>
        <v>94.22279653260108</v>
      </c>
      <c r="K90" s="145">
        <f t="shared" si="7"/>
        <v>91.0595116289724</v>
      </c>
    </row>
    <row r="91" spans="1:11" ht="16.5">
      <c r="A91" s="132">
        <f t="shared" si="4"/>
        <v>85</v>
      </c>
      <c r="B91" s="135" t="s">
        <v>147</v>
      </c>
      <c r="C91" s="132" t="s">
        <v>137</v>
      </c>
      <c r="D91" s="137">
        <v>65991.6468145673</v>
      </c>
      <c r="E91" s="137">
        <v>64380.0662098155</v>
      </c>
      <c r="F91" s="137">
        <v>538401.606335126</v>
      </c>
      <c r="G91" s="137">
        <v>59586.3770693583</v>
      </c>
      <c r="H91" s="137">
        <v>601438.513268871</v>
      </c>
      <c r="I91" s="145">
        <f t="shared" si="5"/>
        <v>97.55790212467306</v>
      </c>
      <c r="J91" s="145">
        <f t="shared" si="6"/>
        <v>108.04494143833811</v>
      </c>
      <c r="K91" s="145">
        <f t="shared" si="7"/>
        <v>89.51897732801747</v>
      </c>
    </row>
    <row r="92" spans="1:11" ht="16.5">
      <c r="A92" s="132">
        <f t="shared" si="4"/>
        <v>86</v>
      </c>
      <c r="B92" s="135" t="s">
        <v>148</v>
      </c>
      <c r="C92" s="132" t="s">
        <v>162</v>
      </c>
      <c r="D92" s="137">
        <v>372.463065257679</v>
      </c>
      <c r="E92" s="137">
        <v>372.463065257679</v>
      </c>
      <c r="F92" s="137">
        <v>2946.36677856614</v>
      </c>
      <c r="G92" s="137">
        <v>310.385887714732</v>
      </c>
      <c r="H92" s="137">
        <v>2448.59978086067</v>
      </c>
      <c r="I92" s="145">
        <f t="shared" si="5"/>
        <v>100</v>
      </c>
      <c r="J92" s="145">
        <f t="shared" si="6"/>
        <v>120.00000000000017</v>
      </c>
      <c r="K92" s="145">
        <f t="shared" si="7"/>
        <v>120.32863849765224</v>
      </c>
    </row>
    <row r="93" spans="1:11" ht="16.5">
      <c r="A93" s="132">
        <f t="shared" si="4"/>
        <v>87</v>
      </c>
      <c r="B93" s="147" t="s">
        <v>224</v>
      </c>
      <c r="C93" s="147" t="s">
        <v>221</v>
      </c>
      <c r="D93" s="137">
        <v>3578</v>
      </c>
      <c r="E93" s="137">
        <v>3610</v>
      </c>
      <c r="F93" s="137">
        <v>35309</v>
      </c>
      <c r="G93" s="137">
        <v>3683</v>
      </c>
      <c r="H93" s="137">
        <v>44447</v>
      </c>
      <c r="I93" s="145">
        <f t="shared" si="5"/>
        <v>100.89435438792623</v>
      </c>
      <c r="J93" s="145">
        <f t="shared" si="6"/>
        <v>98.01792017377137</v>
      </c>
      <c r="K93" s="145">
        <f t="shared" si="7"/>
        <v>79.44068216077575</v>
      </c>
    </row>
    <row r="94" spans="1:11" ht="16.5">
      <c r="A94" s="132">
        <f>A93+1</f>
        <v>88</v>
      </c>
      <c r="B94" s="147" t="s">
        <v>225</v>
      </c>
      <c r="C94" s="147" t="s">
        <v>221</v>
      </c>
      <c r="D94" s="137">
        <v>1230</v>
      </c>
      <c r="E94" s="137">
        <v>500</v>
      </c>
      <c r="F94" s="137">
        <v>11074</v>
      </c>
      <c r="G94" s="137">
        <v>1072</v>
      </c>
      <c r="H94" s="137">
        <v>24253</v>
      </c>
      <c r="I94" s="145">
        <f t="shared" si="5"/>
        <v>40.65040650406504</v>
      </c>
      <c r="J94" s="145">
        <f t="shared" si="6"/>
        <v>46.64179104477612</v>
      </c>
      <c r="K94" s="145">
        <f t="shared" si="7"/>
        <v>45.66033068074053</v>
      </c>
    </row>
    <row r="95" spans="1:11" ht="16.5">
      <c r="A95" s="132">
        <f aca="true" t="shared" si="8" ref="A95:A102">A94+1</f>
        <v>89</v>
      </c>
      <c r="B95" s="135" t="s">
        <v>149</v>
      </c>
      <c r="C95" s="132" t="s">
        <v>162</v>
      </c>
      <c r="D95" s="137">
        <v>275050</v>
      </c>
      <c r="E95" s="137">
        <v>285787</v>
      </c>
      <c r="F95" s="137">
        <v>2560034.37</v>
      </c>
      <c r="G95" s="137">
        <v>197454</v>
      </c>
      <c r="H95" s="137">
        <v>2691996</v>
      </c>
      <c r="I95" s="145">
        <f t="shared" si="5"/>
        <v>103.90365388111253</v>
      </c>
      <c r="J95" s="145">
        <f t="shared" si="6"/>
        <v>144.73598914177478</v>
      </c>
      <c r="K95" s="145">
        <f t="shared" si="7"/>
        <v>95.09800051708844</v>
      </c>
    </row>
    <row r="96" spans="1:11" ht="16.5">
      <c r="A96" s="132">
        <f t="shared" si="8"/>
        <v>90</v>
      </c>
      <c r="B96" s="135" t="s">
        <v>150</v>
      </c>
      <c r="C96" s="132" t="s">
        <v>162</v>
      </c>
      <c r="D96" s="137">
        <v>110565</v>
      </c>
      <c r="E96" s="137">
        <v>115362</v>
      </c>
      <c r="F96" s="137">
        <v>1202385</v>
      </c>
      <c r="G96" s="137">
        <v>133345</v>
      </c>
      <c r="H96" s="137">
        <v>1505464</v>
      </c>
      <c r="I96" s="145">
        <f t="shared" si="5"/>
        <v>104.33862433862433</v>
      </c>
      <c r="J96" s="145">
        <f t="shared" si="6"/>
        <v>86.51393003112227</v>
      </c>
      <c r="K96" s="145">
        <f t="shared" si="7"/>
        <v>79.86806725368392</v>
      </c>
    </row>
    <row r="97" spans="1:11" ht="16.5">
      <c r="A97" s="132">
        <f t="shared" si="8"/>
        <v>91</v>
      </c>
      <c r="B97" s="135" t="s">
        <v>151</v>
      </c>
      <c r="C97" s="132" t="s">
        <v>162</v>
      </c>
      <c r="D97" s="137">
        <v>114574</v>
      </c>
      <c r="E97" s="137">
        <v>151387</v>
      </c>
      <c r="F97" s="137">
        <v>1208553</v>
      </c>
      <c r="G97" s="137">
        <v>142698</v>
      </c>
      <c r="H97" s="137">
        <v>1039041</v>
      </c>
      <c r="I97" s="145">
        <f t="shared" si="5"/>
        <v>132.13032625202925</v>
      </c>
      <c r="J97" s="145">
        <f t="shared" si="6"/>
        <v>106.08908323872794</v>
      </c>
      <c r="K97" s="145">
        <f t="shared" si="7"/>
        <v>116.31427441265552</v>
      </c>
    </row>
    <row r="98" spans="1:11" ht="16.5">
      <c r="A98" s="132">
        <f t="shared" si="8"/>
        <v>92</v>
      </c>
      <c r="B98" s="135" t="s">
        <v>152</v>
      </c>
      <c r="C98" s="132" t="s">
        <v>162</v>
      </c>
      <c r="D98" s="137">
        <v>74133</v>
      </c>
      <c r="E98" s="137">
        <v>74213</v>
      </c>
      <c r="F98" s="137">
        <v>770359</v>
      </c>
      <c r="G98" s="137">
        <v>105822</v>
      </c>
      <c r="H98" s="137">
        <v>623624</v>
      </c>
      <c r="I98" s="145">
        <f t="shared" si="5"/>
        <v>100.10791415429026</v>
      </c>
      <c r="J98" s="145">
        <f t="shared" si="6"/>
        <v>70.13002967246886</v>
      </c>
      <c r="K98" s="145">
        <f t="shared" si="7"/>
        <v>123.52940233217451</v>
      </c>
    </row>
    <row r="99" spans="1:11" ht="16.5">
      <c r="A99" s="132">
        <f t="shared" si="8"/>
        <v>93</v>
      </c>
      <c r="B99" s="135" t="s">
        <v>153</v>
      </c>
      <c r="C99" s="132" t="s">
        <v>162</v>
      </c>
      <c r="D99" s="137">
        <v>167378.284055598</v>
      </c>
      <c r="E99" s="137">
        <v>171480.51739929</v>
      </c>
      <c r="F99" s="137">
        <v>1556751.8330973</v>
      </c>
      <c r="G99" s="137">
        <v>168698.288775589</v>
      </c>
      <c r="H99" s="137">
        <v>1479251.22716456</v>
      </c>
      <c r="I99" s="145">
        <f t="shared" si="5"/>
        <v>102.45087549250378</v>
      </c>
      <c r="J99" s="145">
        <f t="shared" si="6"/>
        <v>101.64923345926884</v>
      </c>
      <c r="K99" s="145">
        <f t="shared" si="7"/>
        <v>105.23917807263163</v>
      </c>
    </row>
    <row r="100" spans="1:11" ht="24">
      <c r="A100" s="132">
        <f t="shared" si="8"/>
        <v>94</v>
      </c>
      <c r="B100" s="135" t="s">
        <v>154</v>
      </c>
      <c r="C100" s="132" t="s">
        <v>155</v>
      </c>
      <c r="D100" s="137">
        <v>470.82</v>
      </c>
      <c r="E100" s="137">
        <v>370</v>
      </c>
      <c r="F100" s="137">
        <v>4547.87</v>
      </c>
      <c r="G100" s="137">
        <v>258.68</v>
      </c>
      <c r="H100" s="137">
        <v>4399.15</v>
      </c>
      <c r="I100" s="145">
        <f t="shared" si="5"/>
        <v>78.58629624909732</v>
      </c>
      <c r="J100" s="145">
        <f t="shared" si="6"/>
        <v>143.03386423380238</v>
      </c>
      <c r="K100" s="145">
        <f t="shared" si="7"/>
        <v>103.38065308070878</v>
      </c>
    </row>
    <row r="101" spans="1:11" ht="24">
      <c r="A101" s="132">
        <f t="shared" si="8"/>
        <v>95</v>
      </c>
      <c r="B101" s="135" t="s">
        <v>156</v>
      </c>
      <c r="C101" s="132" t="s">
        <v>155</v>
      </c>
      <c r="D101" s="137">
        <v>800.658195896218</v>
      </c>
      <c r="E101" s="137">
        <v>799.988205773882</v>
      </c>
      <c r="F101" s="137">
        <v>8464.79520352431</v>
      </c>
      <c r="G101" s="137">
        <v>731.359217571055</v>
      </c>
      <c r="H101" s="137">
        <v>7726.5560873836</v>
      </c>
      <c r="I101" s="145">
        <f t="shared" si="5"/>
        <v>99.91632008193133</v>
      </c>
      <c r="J101" s="145">
        <f t="shared" si="6"/>
        <v>109.38375924634592</v>
      </c>
      <c r="K101" s="145">
        <f t="shared" si="7"/>
        <v>109.55456878577705</v>
      </c>
    </row>
    <row r="102" spans="1:11" ht="16.5">
      <c r="A102" s="148">
        <f t="shared" si="8"/>
        <v>96</v>
      </c>
      <c r="B102" s="136" t="s">
        <v>157</v>
      </c>
      <c r="C102" s="148" t="s">
        <v>239</v>
      </c>
      <c r="D102" s="149">
        <v>7716</v>
      </c>
      <c r="E102" s="149">
        <v>7730</v>
      </c>
      <c r="F102" s="149">
        <v>91759</v>
      </c>
      <c r="G102" s="149">
        <v>7714</v>
      </c>
      <c r="H102" s="149">
        <v>89283</v>
      </c>
      <c r="I102" s="150">
        <f t="shared" si="5"/>
        <v>100.18144116122343</v>
      </c>
      <c r="J102" s="150">
        <f t="shared" si="6"/>
        <v>100.20741508944775</v>
      </c>
      <c r="K102" s="150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0" sqref="M10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53" customWidth="1"/>
    <col min="5" max="7" width="10.0859375" style="0" customWidth="1"/>
    <col min="8" max="8" width="9.54296875" style="0" customWidth="1"/>
    <col min="9" max="9" width="6.453125" style="0" customWidth="1"/>
    <col min="10" max="10" width="6.36328125" style="0" customWidth="1"/>
    <col min="11" max="11" width="9.54296875" style="0" customWidth="1"/>
  </cols>
  <sheetData>
    <row r="1" ht="16.5">
      <c r="A1" s="27" t="s">
        <v>7</v>
      </c>
    </row>
    <row r="2" spans="1:11" ht="21" customHeight="1">
      <c r="A2" s="25" t="s">
        <v>283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8"/>
      <c r="J3" s="309" t="s">
        <v>8</v>
      </c>
      <c r="K3" s="309"/>
    </row>
    <row r="4" spans="1:11" s="28" customFormat="1" ht="16.5" customHeight="1">
      <c r="A4" s="310" t="s">
        <v>13</v>
      </c>
      <c r="B4" s="314" t="s">
        <v>159</v>
      </c>
      <c r="C4" s="315"/>
      <c r="D4" s="313" t="s">
        <v>284</v>
      </c>
      <c r="E4" s="313" t="s">
        <v>285</v>
      </c>
      <c r="F4" s="310" t="s">
        <v>286</v>
      </c>
      <c r="G4" s="322" t="s">
        <v>287</v>
      </c>
      <c r="H4" s="22" t="s">
        <v>9</v>
      </c>
      <c r="I4" s="22"/>
      <c r="J4" s="22"/>
      <c r="K4" s="22"/>
    </row>
    <row r="5" spans="1:11" s="28" customFormat="1" ht="16.5" customHeight="1">
      <c r="A5" s="311"/>
      <c r="B5" s="316"/>
      <c r="C5" s="317"/>
      <c r="D5" s="313"/>
      <c r="E5" s="313"/>
      <c r="F5" s="311"/>
      <c r="G5" s="322"/>
      <c r="H5" s="310" t="s">
        <v>288</v>
      </c>
      <c r="I5" s="314" t="s">
        <v>289</v>
      </c>
      <c r="J5" s="315"/>
      <c r="K5" s="310" t="s">
        <v>290</v>
      </c>
    </row>
    <row r="6" spans="1:11" s="28" customFormat="1" ht="16.5">
      <c r="A6" s="311"/>
      <c r="B6" s="316"/>
      <c r="C6" s="317"/>
      <c r="D6" s="313"/>
      <c r="E6" s="313"/>
      <c r="F6" s="311"/>
      <c r="G6" s="322"/>
      <c r="H6" s="311"/>
      <c r="I6" s="316"/>
      <c r="J6" s="317"/>
      <c r="K6" s="311"/>
    </row>
    <row r="7" spans="1:11" s="28" customFormat="1" ht="16.5">
      <c r="A7" s="311"/>
      <c r="B7" s="316"/>
      <c r="C7" s="317"/>
      <c r="D7" s="313"/>
      <c r="E7" s="313"/>
      <c r="F7" s="311"/>
      <c r="G7" s="322"/>
      <c r="H7" s="311"/>
      <c r="I7" s="316"/>
      <c r="J7" s="317"/>
      <c r="K7" s="311"/>
    </row>
    <row r="8" spans="1:11" s="28" customFormat="1" ht="16.5">
      <c r="A8" s="312"/>
      <c r="B8" s="318"/>
      <c r="C8" s="319"/>
      <c r="D8" s="313"/>
      <c r="E8" s="313"/>
      <c r="F8" s="312"/>
      <c r="G8" s="322"/>
      <c r="H8" s="312"/>
      <c r="I8" s="318"/>
      <c r="J8" s="319"/>
      <c r="K8" s="312"/>
    </row>
    <row r="9" spans="1:11" s="28" customFormat="1" ht="16.5">
      <c r="A9" s="47" t="s">
        <v>10</v>
      </c>
      <c r="B9" s="320">
        <v>1</v>
      </c>
      <c r="C9" s="321"/>
      <c r="D9" s="47">
        <v>2</v>
      </c>
      <c r="E9" s="47">
        <v>3</v>
      </c>
      <c r="F9" s="47">
        <v>4</v>
      </c>
      <c r="G9" s="47">
        <v>5</v>
      </c>
      <c r="H9" s="47">
        <v>6</v>
      </c>
      <c r="I9" s="320">
        <v>7</v>
      </c>
      <c r="J9" s="321"/>
      <c r="K9" s="47">
        <v>8</v>
      </c>
    </row>
    <row r="10" spans="1:12" s="7" customFormat="1" ht="27.75" customHeight="1">
      <c r="A10" s="26" t="s">
        <v>27</v>
      </c>
      <c r="B10" s="54">
        <v>112400</v>
      </c>
      <c r="C10" s="54">
        <v>114450</v>
      </c>
      <c r="D10" s="236">
        <v>9313.64</v>
      </c>
      <c r="E10" s="237">
        <v>9387.6</v>
      </c>
      <c r="F10" s="237">
        <v>110508.79559999998</v>
      </c>
      <c r="G10" s="237">
        <v>96937.54</v>
      </c>
      <c r="H10" s="63">
        <f>E10/D10*100</f>
        <v>100.79410413114529</v>
      </c>
      <c r="I10" s="63">
        <f>F10/B10*100</f>
        <v>98.31743380782918</v>
      </c>
      <c r="J10" s="63">
        <f>F10/C10*100</f>
        <v>96.55639633027522</v>
      </c>
      <c r="K10" s="63">
        <v>114</v>
      </c>
      <c r="L10" s="67"/>
    </row>
    <row r="11" spans="1:12" s="7" customFormat="1" ht="27.75" customHeight="1">
      <c r="A11" s="10" t="s">
        <v>28</v>
      </c>
      <c r="B11" s="55"/>
      <c r="C11" s="55"/>
      <c r="D11" s="94">
        <f>SUM(D12:D14)</f>
        <v>9313.64</v>
      </c>
      <c r="E11" s="94">
        <f>SUM(E12:E14)</f>
        <v>9387.6</v>
      </c>
      <c r="F11" s="94">
        <f>SUM(F12:F14)</f>
        <v>110508.79559999998</v>
      </c>
      <c r="G11" s="94">
        <f>SUM(G12:G14)</f>
        <v>96937.54</v>
      </c>
      <c r="H11" s="64">
        <f>E11/D11*100</f>
        <v>100.79410413114529</v>
      </c>
      <c r="I11" s="64"/>
      <c r="J11" s="64"/>
      <c r="K11" s="64">
        <f aca="true" t="shared" si="0" ref="K11:K19">F11/G11*100</f>
        <v>113.99999999999999</v>
      </c>
      <c r="L11" s="68"/>
    </row>
    <row r="12" spans="1:12" s="8" customFormat="1" ht="27.75" customHeight="1">
      <c r="A12" s="9" t="s">
        <v>0</v>
      </c>
      <c r="B12" s="57"/>
      <c r="C12" s="57"/>
      <c r="D12" s="238">
        <v>828.19</v>
      </c>
      <c r="E12" s="239">
        <v>830.67457</v>
      </c>
      <c r="F12" s="239">
        <v>9483.9385397187</v>
      </c>
      <c r="G12" s="239">
        <v>8611.33</v>
      </c>
      <c r="H12" s="65">
        <f aca="true" t="shared" si="1" ref="H12:H19">E12/D12*100</f>
        <v>100.29999999999998</v>
      </c>
      <c r="I12" s="65"/>
      <c r="J12" s="65"/>
      <c r="K12" s="71">
        <f t="shared" si="0"/>
        <v>110.1332609448099</v>
      </c>
      <c r="L12" s="69"/>
    </row>
    <row r="13" spans="1:12" s="8" customFormat="1" ht="27.75" customHeight="1">
      <c r="A13" s="9" t="s">
        <v>1</v>
      </c>
      <c r="B13" s="57"/>
      <c r="C13" s="57"/>
      <c r="D13" s="240">
        <v>8262.23</v>
      </c>
      <c r="E13" s="240">
        <v>8333.085430000001</v>
      </c>
      <c r="F13" s="240">
        <v>98400.45706028129</v>
      </c>
      <c r="G13" s="240">
        <v>85946.56999999999</v>
      </c>
      <c r="H13" s="65">
        <f t="shared" si="1"/>
        <v>100.85758239603595</v>
      </c>
      <c r="I13" s="65"/>
      <c r="J13" s="65"/>
      <c r="K13" s="71">
        <f t="shared" si="0"/>
        <v>114.49026652288892</v>
      </c>
      <c r="L13" s="70"/>
    </row>
    <row r="14" spans="1:12" s="8" customFormat="1" ht="27.75" customHeight="1">
      <c r="A14" s="9" t="s">
        <v>2</v>
      </c>
      <c r="B14" s="57"/>
      <c r="C14" s="57"/>
      <c r="D14" s="238">
        <v>223.22</v>
      </c>
      <c r="E14" s="239">
        <v>223.84</v>
      </c>
      <c r="F14" s="239">
        <v>2624.3999999999996</v>
      </c>
      <c r="G14" s="239">
        <v>2379.64</v>
      </c>
      <c r="H14" s="65">
        <f t="shared" si="1"/>
        <v>100.27775288952603</v>
      </c>
      <c r="I14" s="65"/>
      <c r="J14" s="65"/>
      <c r="K14" s="71">
        <f t="shared" si="0"/>
        <v>110.28558941688658</v>
      </c>
      <c r="L14" s="69"/>
    </row>
    <row r="15" spans="1:12" ht="27.75" customHeight="1">
      <c r="A15" s="4" t="s">
        <v>29</v>
      </c>
      <c r="B15" s="55"/>
      <c r="C15" s="55"/>
      <c r="D15" s="94">
        <f>SUM(D16:D19)</f>
        <v>9313.64</v>
      </c>
      <c r="E15" s="94">
        <f>SUM(E16:E19)</f>
        <v>9387.6</v>
      </c>
      <c r="F15" s="94">
        <f>SUM(F16:F19)</f>
        <v>110508.79559999998</v>
      </c>
      <c r="G15" s="94">
        <f>SUM(G16:G19)</f>
        <v>96937.54</v>
      </c>
      <c r="H15" s="64">
        <f t="shared" si="1"/>
        <v>100.79410413114529</v>
      </c>
      <c r="I15" s="64"/>
      <c r="J15" s="64"/>
      <c r="K15" s="64">
        <f t="shared" si="0"/>
        <v>113.99999999999999</v>
      </c>
      <c r="L15" s="28"/>
    </row>
    <row r="16" spans="1:11" ht="27.75" customHeight="1">
      <c r="A16" s="3" t="s">
        <v>3</v>
      </c>
      <c r="B16" s="56"/>
      <c r="C16" s="56"/>
      <c r="D16" s="93">
        <v>7182.22</v>
      </c>
      <c r="E16" s="93">
        <v>7232.409000000001</v>
      </c>
      <c r="F16" s="93">
        <v>85275.99659999998</v>
      </c>
      <c r="G16" s="93">
        <v>75251.282</v>
      </c>
      <c r="H16" s="65">
        <f t="shared" si="1"/>
        <v>100.69879508007273</v>
      </c>
      <c r="I16" s="65"/>
      <c r="J16" s="65"/>
      <c r="K16" s="71">
        <f t="shared" si="0"/>
        <v>113.32165291217228</v>
      </c>
    </row>
    <row r="17" spans="1:11" ht="27.75" customHeight="1">
      <c r="A17" s="3" t="s">
        <v>4</v>
      </c>
      <c r="B17" s="56"/>
      <c r="C17" s="56"/>
      <c r="D17" s="93">
        <v>808.41</v>
      </c>
      <c r="E17" s="93">
        <v>816.63</v>
      </c>
      <c r="F17" s="93">
        <v>9674.945</v>
      </c>
      <c r="G17" s="93">
        <v>8414.798</v>
      </c>
      <c r="H17" s="65">
        <f t="shared" si="1"/>
        <v>101.01681077670983</v>
      </c>
      <c r="I17" s="65"/>
      <c r="J17" s="65"/>
      <c r="K17" s="71">
        <f t="shared" si="0"/>
        <v>114.97536839268155</v>
      </c>
    </row>
    <row r="18" spans="1:11" ht="27.75" customHeight="1">
      <c r="A18" s="6" t="s">
        <v>6</v>
      </c>
      <c r="B18" s="56"/>
      <c r="C18" s="56"/>
      <c r="D18" s="93">
        <v>5.8</v>
      </c>
      <c r="E18" s="93">
        <v>5.851</v>
      </c>
      <c r="F18" s="93">
        <v>68.382</v>
      </c>
      <c r="G18" s="93">
        <v>62.34</v>
      </c>
      <c r="H18" s="65">
        <f t="shared" si="1"/>
        <v>100.8793103448276</v>
      </c>
      <c r="I18" s="65"/>
      <c r="J18" s="65"/>
      <c r="K18" s="71">
        <f t="shared" si="0"/>
        <v>109.6920115495669</v>
      </c>
    </row>
    <row r="19" spans="1:11" ht="27.75" customHeight="1">
      <c r="A19" s="5" t="s">
        <v>5</v>
      </c>
      <c r="B19" s="58"/>
      <c r="C19" s="58"/>
      <c r="D19" s="187">
        <v>1317.21</v>
      </c>
      <c r="E19" s="187">
        <v>1332.71</v>
      </c>
      <c r="F19" s="187">
        <v>15489.472000000002</v>
      </c>
      <c r="G19" s="187">
        <v>13209.12</v>
      </c>
      <c r="H19" s="66">
        <f t="shared" si="1"/>
        <v>101.17672960272091</v>
      </c>
      <c r="I19" s="66"/>
      <c r="J19" s="66"/>
      <c r="K19" s="72">
        <f t="shared" si="0"/>
        <v>117.26346645348062</v>
      </c>
    </row>
    <row r="20" ht="16.5">
      <c r="A20" s="162" t="s">
        <v>245</v>
      </c>
    </row>
    <row r="22" ht="16.5">
      <c r="F22" s="286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Y69"/>
  <sheetViews>
    <sheetView tabSelected="1" zoomScalePageLayoutView="0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V32" sqref="V32"/>
    </sheetView>
  </sheetViews>
  <sheetFormatPr defaultColWidth="8.72265625" defaultRowHeight="16.5"/>
  <cols>
    <col min="1" max="1" width="22.36328125" style="85" customWidth="1"/>
    <col min="2" max="2" width="6.0859375" style="87" bestFit="1" customWidth="1"/>
    <col min="3" max="4" width="5.90625" style="85" bestFit="1" customWidth="1"/>
    <col min="5" max="5" width="6.36328125" style="85" customWidth="1"/>
    <col min="6" max="6" width="7.8125" style="85" bestFit="1" customWidth="1"/>
    <col min="7" max="7" width="6.6328125" style="85" customWidth="1"/>
    <col min="8" max="8" width="7.8125" style="85" bestFit="1" customWidth="1"/>
    <col min="9" max="9" width="7.36328125" style="85" customWidth="1"/>
    <col min="10" max="10" width="8.54296875" style="85" bestFit="1" customWidth="1"/>
    <col min="11" max="11" width="5.36328125" style="241" hidden="1" customWidth="1"/>
    <col min="12" max="12" width="9.36328125" style="241" hidden="1" customWidth="1"/>
    <col min="13" max="13" width="7.0859375" style="85" customWidth="1"/>
    <col min="14" max="14" width="8.453125" style="241" customWidth="1"/>
    <col min="15" max="15" width="5.453125" style="85" customWidth="1"/>
    <col min="16" max="16" width="5.453125" style="85" bestFit="1" customWidth="1"/>
    <col min="17" max="17" width="4.18359375" style="85" hidden="1" customWidth="1"/>
    <col min="18" max="18" width="5.8125" style="85" hidden="1" customWidth="1"/>
    <col min="19" max="19" width="5.54296875" style="85" customWidth="1"/>
    <col min="20" max="20" width="5.8125" style="85" bestFit="1" customWidth="1"/>
    <col min="21" max="21" width="6.54296875" style="85" customWidth="1"/>
    <col min="22" max="22" width="6.54296875" style="262" customWidth="1"/>
    <col min="23" max="23" width="8.8125" style="262" bestFit="1" customWidth="1"/>
    <col min="24" max="24" width="5.99609375" style="262" customWidth="1"/>
    <col min="25" max="25" width="5.6328125" style="262" customWidth="1"/>
    <col min="26" max="16384" width="8.90625" style="85" customWidth="1"/>
  </cols>
  <sheetData>
    <row r="1" spans="1:6" ht="16.5">
      <c r="A1" s="84" t="s">
        <v>7</v>
      </c>
      <c r="B1" s="89"/>
      <c r="C1" s="84"/>
      <c r="D1" s="84"/>
      <c r="E1" s="84"/>
      <c r="F1" s="84"/>
    </row>
    <row r="2" spans="1:19" ht="18.75">
      <c r="A2" s="346" t="s">
        <v>291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86"/>
    </row>
    <row r="4" spans="1:25" s="112" customFormat="1" ht="30" customHeight="1">
      <c r="A4" s="334" t="s">
        <v>13</v>
      </c>
      <c r="B4" s="334" t="s">
        <v>36</v>
      </c>
      <c r="C4" s="337" t="s">
        <v>159</v>
      </c>
      <c r="D4" s="338"/>
      <c r="E4" s="343" t="s">
        <v>292</v>
      </c>
      <c r="F4" s="343"/>
      <c r="G4" s="343" t="s">
        <v>293</v>
      </c>
      <c r="H4" s="343"/>
      <c r="I4" s="343" t="s">
        <v>294</v>
      </c>
      <c r="J4" s="343"/>
      <c r="K4" s="327" t="s">
        <v>299</v>
      </c>
      <c r="L4" s="327"/>
      <c r="M4" s="343" t="s">
        <v>295</v>
      </c>
      <c r="N4" s="343"/>
      <c r="O4" s="347" t="s">
        <v>9</v>
      </c>
      <c r="P4" s="348"/>
      <c r="Q4" s="348"/>
      <c r="R4" s="348"/>
      <c r="S4" s="348"/>
      <c r="T4" s="349"/>
      <c r="V4" s="263"/>
      <c r="W4" s="263"/>
      <c r="X4" s="263"/>
      <c r="Y4" s="263"/>
    </row>
    <row r="5" spans="1:25" s="112" customFormat="1" ht="36" customHeight="1">
      <c r="A5" s="335"/>
      <c r="B5" s="335"/>
      <c r="C5" s="339"/>
      <c r="D5" s="340"/>
      <c r="E5" s="332" t="s">
        <v>164</v>
      </c>
      <c r="F5" s="332" t="s">
        <v>175</v>
      </c>
      <c r="G5" s="332" t="s">
        <v>164</v>
      </c>
      <c r="H5" s="332" t="s">
        <v>175</v>
      </c>
      <c r="I5" s="332" t="s">
        <v>164</v>
      </c>
      <c r="J5" s="332" t="s">
        <v>175</v>
      </c>
      <c r="K5" s="328" t="s">
        <v>164</v>
      </c>
      <c r="L5" s="328" t="s">
        <v>175</v>
      </c>
      <c r="M5" s="332" t="s">
        <v>164</v>
      </c>
      <c r="N5" s="332" t="s">
        <v>175</v>
      </c>
      <c r="O5" s="344" t="s">
        <v>296</v>
      </c>
      <c r="P5" s="345"/>
      <c r="Q5" s="344" t="s">
        <v>297</v>
      </c>
      <c r="R5" s="345"/>
      <c r="S5" s="344" t="s">
        <v>298</v>
      </c>
      <c r="T5" s="345"/>
      <c r="U5" s="288"/>
      <c r="V5" s="287"/>
      <c r="W5" s="263"/>
      <c r="X5" s="271"/>
      <c r="Y5" s="267"/>
    </row>
    <row r="6" spans="1:25" s="88" customFormat="1" ht="16.5">
      <c r="A6" s="336"/>
      <c r="B6" s="336"/>
      <c r="C6" s="341"/>
      <c r="D6" s="342"/>
      <c r="E6" s="333"/>
      <c r="F6" s="333"/>
      <c r="G6" s="333"/>
      <c r="H6" s="333"/>
      <c r="I6" s="333"/>
      <c r="J6" s="333"/>
      <c r="K6" s="329"/>
      <c r="L6" s="329"/>
      <c r="M6" s="333"/>
      <c r="N6" s="333"/>
      <c r="O6" s="170" t="s">
        <v>164</v>
      </c>
      <c r="P6" s="170" t="s">
        <v>175</v>
      </c>
      <c r="Q6" s="170" t="s">
        <v>164</v>
      </c>
      <c r="R6" s="170" t="s">
        <v>175</v>
      </c>
      <c r="S6" s="170" t="s">
        <v>164</v>
      </c>
      <c r="T6" s="170" t="s">
        <v>175</v>
      </c>
      <c r="U6" s="288"/>
      <c r="V6" s="270"/>
      <c r="W6" s="263"/>
      <c r="X6" s="263"/>
      <c r="Y6" s="263"/>
    </row>
    <row r="7" spans="1:25" s="88" customFormat="1" ht="16.5">
      <c r="A7" s="45" t="s">
        <v>10</v>
      </c>
      <c r="B7" s="45" t="s">
        <v>11</v>
      </c>
      <c r="C7" s="325">
        <v>1</v>
      </c>
      <c r="D7" s="326"/>
      <c r="E7" s="325">
        <v>2</v>
      </c>
      <c r="F7" s="326"/>
      <c r="G7" s="325">
        <v>3</v>
      </c>
      <c r="H7" s="326"/>
      <c r="I7" s="325">
        <v>4</v>
      </c>
      <c r="J7" s="326"/>
      <c r="K7" s="330">
        <v>5</v>
      </c>
      <c r="L7" s="331"/>
      <c r="M7" s="323">
        <v>6</v>
      </c>
      <c r="N7" s="324"/>
      <c r="O7" s="325">
        <v>7</v>
      </c>
      <c r="P7" s="326"/>
      <c r="Q7" s="325">
        <v>8</v>
      </c>
      <c r="R7" s="326"/>
      <c r="S7" s="325">
        <v>9</v>
      </c>
      <c r="T7" s="326"/>
      <c r="V7" s="263"/>
      <c r="W7" s="263"/>
      <c r="X7" s="263"/>
      <c r="Y7" s="263"/>
    </row>
    <row r="8" spans="1:20" ht="16.5">
      <c r="A8" s="107" t="s">
        <v>176</v>
      </c>
      <c r="B8" s="96"/>
      <c r="C8" s="98"/>
      <c r="D8" s="97"/>
      <c r="E8" s="97"/>
      <c r="F8" s="97"/>
      <c r="G8" s="97"/>
      <c r="H8" s="97"/>
      <c r="I8" s="97"/>
      <c r="J8" s="97"/>
      <c r="K8" s="242"/>
      <c r="L8" s="242"/>
      <c r="M8" s="97"/>
      <c r="N8" s="97"/>
      <c r="O8" s="97"/>
      <c r="P8" s="97"/>
      <c r="Q8" s="97"/>
      <c r="R8" s="97"/>
      <c r="S8" s="97"/>
      <c r="T8" s="97"/>
    </row>
    <row r="9" spans="1:25" ht="16.5">
      <c r="A9" s="108" t="s">
        <v>276</v>
      </c>
      <c r="B9" s="173" t="s">
        <v>186</v>
      </c>
      <c r="C9" s="113">
        <v>11910</v>
      </c>
      <c r="D9" s="113">
        <v>12020</v>
      </c>
      <c r="E9" s="113"/>
      <c r="F9" s="258">
        <f>1105792/1000</f>
        <v>1105.792</v>
      </c>
      <c r="G9" s="113"/>
      <c r="H9" s="258">
        <f>1109109/1000</f>
        <v>1109.109</v>
      </c>
      <c r="I9" s="258"/>
      <c r="J9" s="258">
        <f>13000477/1000</f>
        <v>13000.477</v>
      </c>
      <c r="K9" s="243"/>
      <c r="L9" s="278">
        <v>1027707</v>
      </c>
      <c r="M9" s="188"/>
      <c r="N9" s="188">
        <v>10915.427</v>
      </c>
      <c r="O9" s="189"/>
      <c r="P9" s="274">
        <f>H9/F9*100</f>
        <v>100.2999659972219</v>
      </c>
      <c r="Q9" s="189"/>
      <c r="R9" s="274">
        <f>H9/L9*100</f>
        <v>0.10792074005528812</v>
      </c>
      <c r="S9" s="189"/>
      <c r="T9" s="274">
        <v>119.10186381164934</v>
      </c>
      <c r="W9" s="264"/>
      <c r="X9" s="264"/>
      <c r="Y9" s="266"/>
    </row>
    <row r="10" spans="1:25" s="99" customFormat="1" ht="16.5">
      <c r="A10" s="171" t="s">
        <v>177</v>
      </c>
      <c r="B10" s="174" t="s">
        <v>186</v>
      </c>
      <c r="C10" s="114">
        <v>1416</v>
      </c>
      <c r="D10" s="114">
        <v>1451</v>
      </c>
      <c r="E10" s="114"/>
      <c r="F10" s="255">
        <f>172660/1000</f>
        <v>172.66</v>
      </c>
      <c r="G10" s="255"/>
      <c r="H10" s="255">
        <f>166958/1000</f>
        <v>166.958</v>
      </c>
      <c r="I10" s="255"/>
      <c r="J10" s="255">
        <f>1732461.17416571/1000</f>
        <v>1732.4611741657102</v>
      </c>
      <c r="K10" s="244"/>
      <c r="L10" s="248">
        <f>L9-L13</f>
        <v>131924</v>
      </c>
      <c r="M10" s="191"/>
      <c r="N10" s="191">
        <f>N9-N13</f>
        <v>1610.354999999996</v>
      </c>
      <c r="O10" s="192"/>
      <c r="P10" s="190">
        <f>H10/F10*100</f>
        <v>96.69755589018881</v>
      </c>
      <c r="Q10" s="192"/>
      <c r="R10" s="190">
        <f aca="true" t="shared" si="0" ref="Q10:R35">H10/L10*100</f>
        <v>0.12655619902368032</v>
      </c>
      <c r="S10" s="192"/>
      <c r="T10" s="190">
        <f>J10/N10*100</f>
        <v>107.58256248875028</v>
      </c>
      <c r="V10" s="265"/>
      <c r="W10" s="264"/>
      <c r="X10" s="264"/>
      <c r="Y10" s="266"/>
    </row>
    <row r="11" spans="1:25" ht="16.5" hidden="1">
      <c r="A11" s="172" t="s">
        <v>179</v>
      </c>
      <c r="B11" s="175" t="s">
        <v>186</v>
      </c>
      <c r="C11" s="115">
        <v>60</v>
      </c>
      <c r="D11" s="115">
        <v>63</v>
      </c>
      <c r="E11" s="115"/>
      <c r="F11" s="259"/>
      <c r="G11" s="256"/>
      <c r="H11" s="259"/>
      <c r="I11" s="259"/>
      <c r="J11" s="259"/>
      <c r="K11" s="245"/>
      <c r="L11" s="245"/>
      <c r="M11" s="195"/>
      <c r="N11" s="195"/>
      <c r="O11" s="193"/>
      <c r="P11" s="190" t="e">
        <f>H11/F11*100</f>
        <v>#DIV/0!</v>
      </c>
      <c r="Q11" s="193"/>
      <c r="R11" s="190" t="e">
        <f t="shared" si="0"/>
        <v>#DIV/0!</v>
      </c>
      <c r="S11" s="193"/>
      <c r="T11" s="190" t="e">
        <f>J11/N11*100</f>
        <v>#DIV/0!</v>
      </c>
      <c r="W11" s="264"/>
      <c r="X11" s="264"/>
      <c r="Y11" s="266"/>
    </row>
    <row r="12" spans="1:25" ht="16.5" hidden="1">
      <c r="A12" s="172" t="s">
        <v>178</v>
      </c>
      <c r="B12" s="175" t="s">
        <v>186</v>
      </c>
      <c r="C12" s="115">
        <v>1356</v>
      </c>
      <c r="D12" s="115">
        <v>1388</v>
      </c>
      <c r="E12" s="115"/>
      <c r="F12" s="259"/>
      <c r="G12" s="256"/>
      <c r="H12" s="259"/>
      <c r="I12" s="259"/>
      <c r="J12" s="259"/>
      <c r="K12" s="245"/>
      <c r="L12" s="245"/>
      <c r="M12" s="195"/>
      <c r="N12" s="195"/>
      <c r="O12" s="193"/>
      <c r="P12" s="190" t="e">
        <f>H12/F12*100</f>
        <v>#DIV/0!</v>
      </c>
      <c r="Q12" s="193"/>
      <c r="R12" s="190" t="e">
        <f t="shared" si="0"/>
        <v>#DIV/0!</v>
      </c>
      <c r="S12" s="193"/>
      <c r="T12" s="190" t="e">
        <f>J12/N12*100</f>
        <v>#DIV/0!</v>
      </c>
      <c r="W12" s="264"/>
      <c r="X12" s="264"/>
      <c r="Y12" s="266"/>
    </row>
    <row r="13" spans="1:25" ht="16.5">
      <c r="A13" s="172" t="s">
        <v>165</v>
      </c>
      <c r="B13" s="175" t="s">
        <v>186</v>
      </c>
      <c r="C13" s="115">
        <v>10494</v>
      </c>
      <c r="D13" s="115">
        <v>10569</v>
      </c>
      <c r="E13" s="115"/>
      <c r="F13" s="260">
        <f>933132/1000</f>
        <v>933.132</v>
      </c>
      <c r="G13" s="115"/>
      <c r="H13" s="260">
        <f>942151/1000</f>
        <v>942.151</v>
      </c>
      <c r="I13" s="260"/>
      <c r="J13" s="260">
        <f>11268015.8258343/1000</f>
        <v>11268.0158258343</v>
      </c>
      <c r="K13" s="246"/>
      <c r="L13" s="245">
        <v>895783</v>
      </c>
      <c r="M13" s="194"/>
      <c r="N13" s="194">
        <v>9305.072000000004</v>
      </c>
      <c r="O13" s="196"/>
      <c r="P13" s="190">
        <f>H13/F13*100</f>
        <v>100.96652992288338</v>
      </c>
      <c r="Q13" s="196"/>
      <c r="R13" s="190">
        <f t="shared" si="0"/>
        <v>0.10517625362392455</v>
      </c>
      <c r="S13" s="196"/>
      <c r="T13" s="190">
        <v>121.095417916533</v>
      </c>
      <c r="W13" s="264"/>
      <c r="X13" s="264"/>
      <c r="Y13" s="266"/>
    </row>
    <row r="14" spans="1:25" ht="16.5">
      <c r="A14" s="108" t="s">
        <v>277</v>
      </c>
      <c r="B14" s="176"/>
      <c r="C14" s="115"/>
      <c r="D14" s="115"/>
      <c r="E14" s="115"/>
      <c r="F14" s="115"/>
      <c r="G14" s="115"/>
      <c r="H14" s="115"/>
      <c r="I14" s="115"/>
      <c r="J14" s="115"/>
      <c r="K14" s="245"/>
      <c r="L14" s="245"/>
      <c r="M14" s="195"/>
      <c r="N14" s="194"/>
      <c r="O14" s="196"/>
      <c r="P14" s="196"/>
      <c r="Q14" s="196"/>
      <c r="R14" s="196"/>
      <c r="S14" s="196"/>
      <c r="T14" s="196"/>
      <c r="W14" s="264"/>
      <c r="X14" s="264"/>
      <c r="Y14" s="266"/>
    </row>
    <row r="15" spans="1:25" s="95" customFormat="1" ht="16.5">
      <c r="A15" s="163" t="s">
        <v>246</v>
      </c>
      <c r="B15" s="177" t="s">
        <v>166</v>
      </c>
      <c r="C15" s="115"/>
      <c r="D15" s="115"/>
      <c r="E15" s="116"/>
      <c r="F15" s="257">
        <v>202426</v>
      </c>
      <c r="G15" s="257"/>
      <c r="H15" s="257">
        <v>206319</v>
      </c>
      <c r="I15" s="257"/>
      <c r="J15" s="257">
        <v>2228241</v>
      </c>
      <c r="K15" s="247"/>
      <c r="L15" s="247">
        <v>180588</v>
      </c>
      <c r="M15" s="198"/>
      <c r="N15" s="198">
        <v>1860762</v>
      </c>
      <c r="O15" s="196"/>
      <c r="P15" s="190">
        <f aca="true" t="shared" si="1" ref="P15:P35">H15/F15*100</f>
        <v>101.92317192455516</v>
      </c>
      <c r="Q15" s="199"/>
      <c r="R15" s="190">
        <f t="shared" si="0"/>
        <v>114.24845504684697</v>
      </c>
      <c r="S15" s="199"/>
      <c r="T15" s="190">
        <v>119.74884482808656</v>
      </c>
      <c r="U15" s="225"/>
      <c r="V15" s="272"/>
      <c r="W15" s="269"/>
      <c r="X15" s="269"/>
      <c r="Y15" s="266"/>
    </row>
    <row r="16" spans="1:25" s="95" customFormat="1" ht="16.5">
      <c r="A16" s="163" t="s">
        <v>248</v>
      </c>
      <c r="B16" s="177" t="s">
        <v>166</v>
      </c>
      <c r="C16" s="115"/>
      <c r="D16" s="115"/>
      <c r="E16" s="116"/>
      <c r="F16" s="257">
        <v>136163</v>
      </c>
      <c r="G16" s="257"/>
      <c r="H16" s="257">
        <v>140360</v>
      </c>
      <c r="I16" s="257"/>
      <c r="J16" s="257">
        <v>1649871</v>
      </c>
      <c r="K16" s="247"/>
      <c r="L16" s="247">
        <v>141499</v>
      </c>
      <c r="M16" s="198"/>
      <c r="N16" s="198">
        <v>1519218</v>
      </c>
      <c r="O16" s="196"/>
      <c r="P16" s="190">
        <f t="shared" si="1"/>
        <v>103.08233514243959</v>
      </c>
      <c r="Q16" s="199"/>
      <c r="R16" s="190">
        <f t="shared" si="0"/>
        <v>99.19504731482202</v>
      </c>
      <c r="S16" s="199"/>
      <c r="T16" s="190">
        <v>108.60001658748119</v>
      </c>
      <c r="U16" s="225"/>
      <c r="V16" s="272"/>
      <c r="W16" s="269"/>
      <c r="X16" s="269"/>
      <c r="Y16" s="266"/>
    </row>
    <row r="17" spans="1:25" s="95" customFormat="1" ht="16.5">
      <c r="A17" s="163" t="s">
        <v>249</v>
      </c>
      <c r="B17" s="177" t="s">
        <v>166</v>
      </c>
      <c r="C17" s="115"/>
      <c r="D17" s="115"/>
      <c r="E17" s="116"/>
      <c r="F17" s="257">
        <v>92623</v>
      </c>
      <c r="G17" s="257"/>
      <c r="H17" s="257">
        <v>91024</v>
      </c>
      <c r="I17" s="257"/>
      <c r="J17" s="257">
        <v>1153056</v>
      </c>
      <c r="K17" s="247"/>
      <c r="L17" s="247">
        <v>89529</v>
      </c>
      <c r="M17" s="198"/>
      <c r="N17" s="198">
        <v>1056716</v>
      </c>
      <c r="O17" s="196"/>
      <c r="P17" s="190">
        <f t="shared" si="1"/>
        <v>98.27364693434676</v>
      </c>
      <c r="Q17" s="199"/>
      <c r="R17" s="190">
        <f t="shared" si="0"/>
        <v>101.66984999273978</v>
      </c>
      <c r="S17" s="199"/>
      <c r="T17" s="190">
        <v>109.11692450951817</v>
      </c>
      <c r="U17" s="225"/>
      <c r="V17" s="272"/>
      <c r="W17" s="269"/>
      <c r="X17" s="269"/>
      <c r="Y17" s="266"/>
    </row>
    <row r="18" spans="1:25" s="95" customFormat="1" ht="16.5">
      <c r="A18" s="163" t="s">
        <v>250</v>
      </c>
      <c r="B18" s="177" t="s">
        <v>166</v>
      </c>
      <c r="C18" s="115"/>
      <c r="D18" s="115"/>
      <c r="E18" s="116"/>
      <c r="F18" s="257">
        <v>91118</v>
      </c>
      <c r="G18" s="257"/>
      <c r="H18" s="257">
        <v>91201</v>
      </c>
      <c r="I18" s="257"/>
      <c r="J18" s="257">
        <v>1015675</v>
      </c>
      <c r="K18" s="247"/>
      <c r="L18" s="247">
        <v>88209</v>
      </c>
      <c r="M18" s="198"/>
      <c r="N18" s="198">
        <v>902917.9999999999</v>
      </c>
      <c r="O18" s="196"/>
      <c r="P18" s="190">
        <f t="shared" si="1"/>
        <v>100.091090673632</v>
      </c>
      <c r="Q18" s="199"/>
      <c r="R18" s="190">
        <f t="shared" si="0"/>
        <v>103.39194413268487</v>
      </c>
      <c r="S18" s="199"/>
      <c r="T18" s="190">
        <v>112.48806646893739</v>
      </c>
      <c r="U18" s="225"/>
      <c r="V18" s="272"/>
      <c r="W18" s="269"/>
      <c r="X18" s="269"/>
      <c r="Y18" s="266"/>
    </row>
    <row r="19" spans="1:25" s="95" customFormat="1" ht="25.5">
      <c r="A19" s="165" t="s">
        <v>251</v>
      </c>
      <c r="B19" s="177" t="s">
        <v>166</v>
      </c>
      <c r="C19" s="115"/>
      <c r="D19" s="115"/>
      <c r="E19" s="117"/>
      <c r="F19" s="257">
        <v>80128</v>
      </c>
      <c r="G19" s="257"/>
      <c r="H19" s="257">
        <v>81126</v>
      </c>
      <c r="I19" s="257"/>
      <c r="J19" s="257">
        <v>921076</v>
      </c>
      <c r="K19" s="247"/>
      <c r="L19" s="247">
        <v>64709</v>
      </c>
      <c r="M19" s="198"/>
      <c r="N19" s="198">
        <v>811135</v>
      </c>
      <c r="O19" s="196"/>
      <c r="P19" s="190">
        <f t="shared" si="1"/>
        <v>101.24550718849841</v>
      </c>
      <c r="Q19" s="199"/>
      <c r="R19" s="190">
        <f t="shared" si="0"/>
        <v>125.37050487567419</v>
      </c>
      <c r="S19" s="199"/>
      <c r="T19" s="190">
        <v>113.55397067072681</v>
      </c>
      <c r="U19" s="225"/>
      <c r="V19" s="272"/>
      <c r="W19" s="269"/>
      <c r="X19" s="269"/>
      <c r="Y19" s="266"/>
    </row>
    <row r="20" spans="1:25" s="95" customFormat="1" ht="25.5">
      <c r="A20" s="165" t="s">
        <v>252</v>
      </c>
      <c r="B20" s="177" t="s">
        <v>166</v>
      </c>
      <c r="C20" s="115"/>
      <c r="D20" s="115"/>
      <c r="E20" s="116"/>
      <c r="F20" s="257">
        <v>62727</v>
      </c>
      <c r="G20" s="257"/>
      <c r="H20" s="257">
        <v>62131</v>
      </c>
      <c r="I20" s="257"/>
      <c r="J20" s="257">
        <v>648792</v>
      </c>
      <c r="K20" s="247"/>
      <c r="L20" s="247">
        <v>38151</v>
      </c>
      <c r="M20" s="198"/>
      <c r="N20" s="198">
        <v>411866</v>
      </c>
      <c r="O20" s="196"/>
      <c r="P20" s="190">
        <f t="shared" si="1"/>
        <v>99.0498509413809</v>
      </c>
      <c r="Q20" s="199"/>
      <c r="R20" s="190">
        <f t="shared" si="0"/>
        <v>162.8554952688003</v>
      </c>
      <c r="S20" s="199"/>
      <c r="T20" s="190">
        <v>157.52502027358412</v>
      </c>
      <c r="U20" s="225"/>
      <c r="V20" s="272"/>
      <c r="W20" s="269"/>
      <c r="X20" s="269"/>
      <c r="Y20" s="266"/>
    </row>
    <row r="21" spans="1:25" s="95" customFormat="1" ht="30.75" customHeight="1">
      <c r="A21" s="163" t="s">
        <v>253</v>
      </c>
      <c r="B21" s="177" t="s">
        <v>166</v>
      </c>
      <c r="C21" s="115"/>
      <c r="D21" s="115"/>
      <c r="E21" s="116"/>
      <c r="F21" s="257">
        <v>42467</v>
      </c>
      <c r="G21" s="257"/>
      <c r="H21" s="257">
        <v>43256</v>
      </c>
      <c r="I21" s="257"/>
      <c r="J21" s="257">
        <v>533279</v>
      </c>
      <c r="K21" s="247"/>
      <c r="L21" s="247">
        <v>12547</v>
      </c>
      <c r="M21" s="198"/>
      <c r="N21" s="198">
        <v>490533</v>
      </c>
      <c r="O21" s="196"/>
      <c r="P21" s="190">
        <f t="shared" si="1"/>
        <v>101.85791320319306</v>
      </c>
      <c r="Q21" s="199"/>
      <c r="R21" s="190">
        <f t="shared" si="0"/>
        <v>344.7517334821073</v>
      </c>
      <c r="S21" s="199"/>
      <c r="T21" s="190">
        <v>108.71419455979516</v>
      </c>
      <c r="U21" s="225"/>
      <c r="V21" s="272"/>
      <c r="W21" s="269"/>
      <c r="X21" s="269"/>
      <c r="Y21" s="266"/>
    </row>
    <row r="22" spans="1:25" s="95" customFormat="1" ht="25.5">
      <c r="A22" s="165" t="s">
        <v>254</v>
      </c>
      <c r="B22" s="177" t="s">
        <v>166</v>
      </c>
      <c r="C22" s="115"/>
      <c r="D22" s="115"/>
      <c r="E22" s="116"/>
      <c r="F22" s="257">
        <v>35000</v>
      </c>
      <c r="G22" s="257"/>
      <c r="H22" s="257">
        <v>34197</v>
      </c>
      <c r="I22" s="257"/>
      <c r="J22" s="257">
        <v>368852</v>
      </c>
      <c r="K22" s="247"/>
      <c r="L22" s="247">
        <v>25127</v>
      </c>
      <c r="M22" s="198"/>
      <c r="N22" s="198">
        <v>293380</v>
      </c>
      <c r="O22" s="196"/>
      <c r="P22" s="190">
        <f t="shared" si="1"/>
        <v>97.70571428571428</v>
      </c>
      <c r="Q22" s="199"/>
      <c r="R22" s="190">
        <f t="shared" si="0"/>
        <v>136.09662912404983</v>
      </c>
      <c r="S22" s="199"/>
      <c r="T22" s="190">
        <v>125.72499829572567</v>
      </c>
      <c r="U22" s="225"/>
      <c r="V22" s="272"/>
      <c r="W22" s="269"/>
      <c r="X22" s="269"/>
      <c r="Y22" s="266"/>
    </row>
    <row r="23" spans="1:25" s="95" customFormat="1" ht="16.5">
      <c r="A23" s="163" t="s">
        <v>180</v>
      </c>
      <c r="B23" s="177" t="s">
        <v>166</v>
      </c>
      <c r="C23" s="115"/>
      <c r="D23" s="115"/>
      <c r="E23" s="117"/>
      <c r="F23" s="117">
        <v>21367</v>
      </c>
      <c r="G23" s="257"/>
      <c r="H23" s="257">
        <v>21614</v>
      </c>
      <c r="I23" s="257"/>
      <c r="J23" s="257">
        <v>271553</v>
      </c>
      <c r="K23" s="247"/>
      <c r="L23" s="247">
        <v>23987</v>
      </c>
      <c r="M23" s="198"/>
      <c r="N23" s="198">
        <v>270433.99999999994</v>
      </c>
      <c r="O23" s="196"/>
      <c r="P23" s="190">
        <f t="shared" si="1"/>
        <v>101.15598820611223</v>
      </c>
      <c r="Q23" s="200"/>
      <c r="R23" s="190">
        <f t="shared" si="0"/>
        <v>90.10714136824113</v>
      </c>
      <c r="S23" s="200"/>
      <c r="T23" s="190">
        <v>100.41377933248039</v>
      </c>
      <c r="U23" s="225"/>
      <c r="V23" s="272"/>
      <c r="W23" s="269"/>
      <c r="X23" s="269"/>
      <c r="Y23" s="266"/>
    </row>
    <row r="24" spans="1:25" s="95" customFormat="1" ht="16.5">
      <c r="A24" s="163" t="s">
        <v>255</v>
      </c>
      <c r="B24" s="177" t="s">
        <v>166</v>
      </c>
      <c r="C24" s="115"/>
      <c r="D24" s="115"/>
      <c r="E24" s="117"/>
      <c r="F24" s="257">
        <v>20917</v>
      </c>
      <c r="G24" s="257"/>
      <c r="H24" s="257">
        <v>21169</v>
      </c>
      <c r="I24" s="257"/>
      <c r="J24" s="257">
        <v>205088</v>
      </c>
      <c r="K24" s="247"/>
      <c r="L24" s="247">
        <v>14394</v>
      </c>
      <c r="M24" s="198"/>
      <c r="N24" s="198">
        <v>182867.99999999997</v>
      </c>
      <c r="O24" s="196"/>
      <c r="P24" s="190">
        <f t="shared" si="1"/>
        <v>101.20476167710476</v>
      </c>
      <c r="Q24" s="199"/>
      <c r="R24" s="190">
        <f t="shared" si="0"/>
        <v>147.06822287064054</v>
      </c>
      <c r="S24" s="199"/>
      <c r="T24" s="190">
        <v>112.15084104381303</v>
      </c>
      <c r="U24" s="225"/>
      <c r="V24" s="272"/>
      <c r="W24" s="269"/>
      <c r="X24" s="269"/>
      <c r="Y24" s="266"/>
    </row>
    <row r="25" spans="1:25" s="95" customFormat="1" ht="16.5">
      <c r="A25" s="163" t="s">
        <v>256</v>
      </c>
      <c r="B25" s="177" t="s">
        <v>166</v>
      </c>
      <c r="C25" s="115"/>
      <c r="D25" s="115"/>
      <c r="E25" s="116"/>
      <c r="F25" s="257">
        <v>19473</v>
      </c>
      <c r="G25" s="257"/>
      <c r="H25" s="257">
        <v>19530</v>
      </c>
      <c r="I25" s="257"/>
      <c r="J25" s="257">
        <v>219000</v>
      </c>
      <c r="K25" s="247"/>
      <c r="L25" s="247">
        <v>17522</v>
      </c>
      <c r="M25" s="198"/>
      <c r="N25" s="198">
        <v>194303</v>
      </c>
      <c r="O25" s="196"/>
      <c r="P25" s="190">
        <f t="shared" si="1"/>
        <v>100.29271298721308</v>
      </c>
      <c r="Q25" s="199"/>
      <c r="R25" s="190">
        <f t="shared" si="0"/>
        <v>111.45987900924553</v>
      </c>
      <c r="S25" s="199"/>
      <c r="T25" s="190">
        <v>112.71056031044297</v>
      </c>
      <c r="U25" s="225"/>
      <c r="V25" s="272"/>
      <c r="W25" s="269"/>
      <c r="X25" s="269"/>
      <c r="Y25" s="266"/>
    </row>
    <row r="26" spans="1:25" s="95" customFormat="1" ht="16.5">
      <c r="A26" s="164" t="s">
        <v>257</v>
      </c>
      <c r="B26" s="177" t="s">
        <v>166</v>
      </c>
      <c r="C26" s="115"/>
      <c r="D26" s="115"/>
      <c r="E26" s="116"/>
      <c r="F26" s="117">
        <v>18259</v>
      </c>
      <c r="G26" s="257"/>
      <c r="H26" s="257">
        <v>18161</v>
      </c>
      <c r="I26" s="257"/>
      <c r="J26" s="257">
        <v>177535</v>
      </c>
      <c r="K26" s="247"/>
      <c r="L26" s="247">
        <v>11096</v>
      </c>
      <c r="M26" s="198"/>
      <c r="N26" s="198">
        <v>117418.99999999999</v>
      </c>
      <c r="O26" s="196"/>
      <c r="P26" s="190">
        <f t="shared" si="1"/>
        <v>99.46327838326305</v>
      </c>
      <c r="Q26" s="199"/>
      <c r="R26" s="190">
        <f t="shared" si="0"/>
        <v>163.6715933669791</v>
      </c>
      <c r="S26" s="199"/>
      <c r="T26" s="190">
        <v>151.1978470264608</v>
      </c>
      <c r="U26" s="225"/>
      <c r="V26" s="272"/>
      <c r="W26" s="269"/>
      <c r="X26" s="269"/>
      <c r="Y26" s="266"/>
    </row>
    <row r="27" spans="1:25" s="95" customFormat="1" ht="16.5">
      <c r="A27" s="163" t="s">
        <v>182</v>
      </c>
      <c r="B27" s="177" t="s">
        <v>166</v>
      </c>
      <c r="C27" s="115"/>
      <c r="D27" s="115"/>
      <c r="E27" s="116"/>
      <c r="F27" s="117">
        <v>17352</v>
      </c>
      <c r="G27" s="257"/>
      <c r="H27" s="257">
        <v>17691</v>
      </c>
      <c r="I27" s="257"/>
      <c r="J27" s="257">
        <v>141875</v>
      </c>
      <c r="K27" s="247"/>
      <c r="L27" s="247">
        <v>11270</v>
      </c>
      <c r="M27" s="198"/>
      <c r="N27" s="198">
        <v>130925</v>
      </c>
      <c r="O27" s="196"/>
      <c r="P27" s="190">
        <f t="shared" si="1"/>
        <v>101.9536652835408</v>
      </c>
      <c r="Q27" s="199"/>
      <c r="R27" s="190">
        <f t="shared" si="0"/>
        <v>156.97426796805678</v>
      </c>
      <c r="S27" s="199"/>
      <c r="T27" s="190">
        <v>108.36356692763032</v>
      </c>
      <c r="U27" s="225"/>
      <c r="V27" s="272"/>
      <c r="W27" s="269"/>
      <c r="X27" s="269"/>
      <c r="Y27" s="266"/>
    </row>
    <row r="28" spans="1:25" s="95" customFormat="1" ht="16.5">
      <c r="A28" s="163" t="s">
        <v>258</v>
      </c>
      <c r="B28" s="177" t="s">
        <v>166</v>
      </c>
      <c r="C28" s="115"/>
      <c r="D28" s="115"/>
      <c r="E28" s="116"/>
      <c r="F28" s="117">
        <v>11835</v>
      </c>
      <c r="G28" s="257"/>
      <c r="H28" s="257">
        <v>11857</v>
      </c>
      <c r="I28" s="257"/>
      <c r="J28" s="257">
        <v>124651</v>
      </c>
      <c r="K28" s="247"/>
      <c r="L28" s="247">
        <v>10644</v>
      </c>
      <c r="M28" s="198"/>
      <c r="N28" s="198">
        <v>117828</v>
      </c>
      <c r="O28" s="196"/>
      <c r="P28" s="190">
        <f t="shared" si="1"/>
        <v>100.1858893113646</v>
      </c>
      <c r="Q28" s="199"/>
      <c r="R28" s="190">
        <f t="shared" si="0"/>
        <v>111.39609169485156</v>
      </c>
      <c r="S28" s="199"/>
      <c r="T28" s="190">
        <v>105.79064398954408</v>
      </c>
      <c r="U28" s="225"/>
      <c r="V28" s="272"/>
      <c r="W28" s="269"/>
      <c r="X28" s="269"/>
      <c r="Y28" s="266"/>
    </row>
    <row r="29" spans="1:25" s="95" customFormat="1" ht="16.5">
      <c r="A29" s="164" t="s">
        <v>181</v>
      </c>
      <c r="B29" s="177" t="s">
        <v>166</v>
      </c>
      <c r="C29" s="115"/>
      <c r="D29" s="115"/>
      <c r="E29" s="116"/>
      <c r="F29" s="117">
        <v>7652</v>
      </c>
      <c r="G29" s="257"/>
      <c r="H29" s="257">
        <v>8230</v>
      </c>
      <c r="I29" s="257"/>
      <c r="J29" s="257">
        <v>111359</v>
      </c>
      <c r="K29" s="247"/>
      <c r="L29" s="247">
        <v>8289</v>
      </c>
      <c r="M29" s="198"/>
      <c r="N29" s="198">
        <v>124291.99999999999</v>
      </c>
      <c r="O29" s="196"/>
      <c r="P29" s="190">
        <f t="shared" si="1"/>
        <v>107.55358076319916</v>
      </c>
      <c r="Q29" s="199"/>
      <c r="R29" s="190">
        <f t="shared" si="0"/>
        <v>99.28821329472795</v>
      </c>
      <c r="S29" s="199"/>
      <c r="T29" s="190">
        <v>89.59466417790365</v>
      </c>
      <c r="U29" s="225"/>
      <c r="V29" s="272"/>
      <c r="W29" s="269"/>
      <c r="X29" s="269"/>
      <c r="Y29" s="266"/>
    </row>
    <row r="30" spans="1:25" s="95" customFormat="1" ht="16.5">
      <c r="A30" s="163" t="s">
        <v>259</v>
      </c>
      <c r="B30" s="177" t="s">
        <v>166</v>
      </c>
      <c r="C30" s="115"/>
      <c r="D30" s="115"/>
      <c r="E30" s="116"/>
      <c r="F30" s="117">
        <v>8868</v>
      </c>
      <c r="G30" s="257"/>
      <c r="H30" s="257">
        <v>8876</v>
      </c>
      <c r="I30" s="257"/>
      <c r="J30" s="257">
        <v>89334</v>
      </c>
      <c r="K30" s="247"/>
      <c r="L30" s="247">
        <v>5327</v>
      </c>
      <c r="M30" s="198"/>
      <c r="N30" s="198">
        <v>78638</v>
      </c>
      <c r="O30" s="196"/>
      <c r="P30" s="190">
        <f t="shared" si="1"/>
        <v>100.09021199819577</v>
      </c>
      <c r="Q30" s="199"/>
      <c r="R30" s="190">
        <f t="shared" si="0"/>
        <v>166.622864651774</v>
      </c>
      <c r="S30" s="199"/>
      <c r="T30" s="190">
        <v>113.60156667260104</v>
      </c>
      <c r="U30" s="225"/>
      <c r="V30" s="272"/>
      <c r="W30" s="269"/>
      <c r="X30" s="269"/>
      <c r="Y30" s="266"/>
    </row>
    <row r="31" spans="1:25" s="95" customFormat="1" ht="16.5">
      <c r="A31" s="164" t="s">
        <v>260</v>
      </c>
      <c r="B31" s="177" t="s">
        <v>12</v>
      </c>
      <c r="C31" s="115"/>
      <c r="D31" s="115"/>
      <c r="E31" s="197">
        <v>10349</v>
      </c>
      <c r="F31" s="117">
        <v>22943</v>
      </c>
      <c r="G31" s="257">
        <v>12310</v>
      </c>
      <c r="H31" s="257">
        <v>27290.398106097204</v>
      </c>
      <c r="I31" s="353">
        <v>256000</v>
      </c>
      <c r="J31" s="257">
        <v>560165.3981060972</v>
      </c>
      <c r="K31" s="247">
        <v>11646</v>
      </c>
      <c r="L31" s="247">
        <v>19362</v>
      </c>
      <c r="M31" s="352">
        <v>141983</v>
      </c>
      <c r="N31" s="198">
        <v>294755</v>
      </c>
      <c r="O31" s="190">
        <f>G31/E31*100</f>
        <v>118.94869069475311</v>
      </c>
      <c r="P31" s="190">
        <f t="shared" si="1"/>
        <v>118.94869069475308</v>
      </c>
      <c r="Q31" s="190">
        <f t="shared" si="0"/>
        <v>105.70152842177572</v>
      </c>
      <c r="R31" s="190">
        <f t="shared" si="0"/>
        <v>140.94823936627003</v>
      </c>
      <c r="S31" s="354">
        <f>I31/M31*100</f>
        <v>180.30327574427923</v>
      </c>
      <c r="T31" s="190">
        <v>190.04440912150676</v>
      </c>
      <c r="U31" s="225"/>
      <c r="V31" s="273"/>
      <c r="W31" s="269"/>
      <c r="X31" s="268"/>
      <c r="Y31" s="266"/>
    </row>
    <row r="32" spans="1:25" s="95" customFormat="1" ht="18" customHeight="1">
      <c r="A32" s="163" t="s">
        <v>261</v>
      </c>
      <c r="B32" s="177" t="s">
        <v>12</v>
      </c>
      <c r="C32" s="115"/>
      <c r="D32" s="115"/>
      <c r="E32" s="197">
        <v>11696</v>
      </c>
      <c r="F32" s="117">
        <v>18051</v>
      </c>
      <c r="G32" s="257">
        <v>11664</v>
      </c>
      <c r="H32" s="257">
        <v>18001.612859097128</v>
      </c>
      <c r="I32" s="257">
        <v>196798</v>
      </c>
      <c r="J32" s="257">
        <v>237058.61285909713</v>
      </c>
      <c r="K32" s="247">
        <v>10479</v>
      </c>
      <c r="L32" s="247">
        <v>15920</v>
      </c>
      <c r="M32" s="198">
        <v>117203</v>
      </c>
      <c r="N32" s="198">
        <v>212454.99999999997</v>
      </c>
      <c r="O32" s="190">
        <f>G32/E32*100</f>
        <v>99.72640218878249</v>
      </c>
      <c r="P32" s="190">
        <f t="shared" si="1"/>
        <v>99.72640218878249</v>
      </c>
      <c r="Q32" s="190">
        <f t="shared" si="0"/>
        <v>111.3083309476095</v>
      </c>
      <c r="R32" s="190">
        <f t="shared" si="0"/>
        <v>113.07545765764529</v>
      </c>
      <c r="S32" s="190">
        <f>I32/M32*100</f>
        <v>167.91208416166822</v>
      </c>
      <c r="T32" s="190">
        <v>111.58062312447208</v>
      </c>
      <c r="U32" s="225"/>
      <c r="V32" s="273"/>
      <c r="W32" s="269"/>
      <c r="X32" s="268"/>
      <c r="Y32" s="266"/>
    </row>
    <row r="33" spans="1:25" s="95" customFormat="1" ht="18" customHeight="1">
      <c r="A33" s="164" t="s">
        <v>278</v>
      </c>
      <c r="B33" s="177" t="s">
        <v>12</v>
      </c>
      <c r="C33" s="115"/>
      <c r="D33" s="115"/>
      <c r="E33" s="197">
        <v>2901</v>
      </c>
      <c r="F33" s="117">
        <v>20505</v>
      </c>
      <c r="G33" s="257">
        <v>3038</v>
      </c>
      <c r="H33" s="257">
        <v>21473.35056876939</v>
      </c>
      <c r="I33" s="257">
        <v>32886</v>
      </c>
      <c r="J33" s="257">
        <v>219257.35056876938</v>
      </c>
      <c r="K33" s="247">
        <v>2661</v>
      </c>
      <c r="L33" s="247">
        <v>16210</v>
      </c>
      <c r="M33" s="198">
        <v>22835</v>
      </c>
      <c r="N33" s="198">
        <v>151444</v>
      </c>
      <c r="O33" s="190">
        <f>G33/E33*100</f>
        <v>104.72250947948982</v>
      </c>
      <c r="P33" s="190">
        <f t="shared" si="1"/>
        <v>104.72250947948984</v>
      </c>
      <c r="Q33" s="190">
        <f t="shared" si="0"/>
        <v>114.16760616309658</v>
      </c>
      <c r="R33" s="190">
        <f t="shared" si="0"/>
        <v>132.46977525459215</v>
      </c>
      <c r="S33" s="190">
        <f>I33/M33*100</f>
        <v>144.01576527260784</v>
      </c>
      <c r="T33" s="190">
        <v>144.77783904860502</v>
      </c>
      <c r="U33" s="225"/>
      <c r="V33" s="273"/>
      <c r="W33" s="269"/>
      <c r="X33" s="268"/>
      <c r="Y33" s="266"/>
    </row>
    <row r="34" spans="1:25" s="95" customFormat="1" ht="18" customHeight="1">
      <c r="A34" s="164" t="s">
        <v>262</v>
      </c>
      <c r="B34" s="177" t="s">
        <v>12</v>
      </c>
      <c r="C34" s="115"/>
      <c r="D34" s="115"/>
      <c r="E34" s="197">
        <v>524</v>
      </c>
      <c r="F34" s="117">
        <v>5034</v>
      </c>
      <c r="G34" s="257">
        <v>535</v>
      </c>
      <c r="H34" s="257">
        <v>5139.675572519083</v>
      </c>
      <c r="I34" s="257">
        <v>7341</v>
      </c>
      <c r="J34" s="257">
        <v>58574.67557251908</v>
      </c>
      <c r="K34" s="247">
        <v>196</v>
      </c>
      <c r="L34" s="247">
        <v>1678</v>
      </c>
      <c r="M34" s="198">
        <v>6328</v>
      </c>
      <c r="N34" s="198">
        <v>47760.99999999999</v>
      </c>
      <c r="O34" s="190">
        <f>G34/E34*100</f>
        <v>102.09923664122138</v>
      </c>
      <c r="P34" s="190">
        <f t="shared" si="1"/>
        <v>102.09923664122135</v>
      </c>
      <c r="Q34" s="190">
        <f t="shared" si="0"/>
        <v>272.9591836734694</v>
      </c>
      <c r="R34" s="190">
        <f t="shared" si="0"/>
        <v>306.29770992366406</v>
      </c>
      <c r="S34" s="190">
        <f>I34/M34*100</f>
        <v>116.00821744627055</v>
      </c>
      <c r="T34" s="190">
        <v>122.64122520993925</v>
      </c>
      <c r="U34" s="225"/>
      <c r="V34" s="273"/>
      <c r="W34" s="269"/>
      <c r="X34" s="268"/>
      <c r="Y34" s="266"/>
    </row>
    <row r="35" spans="1:25" s="95" customFormat="1" ht="18" customHeight="1">
      <c r="A35" s="163" t="s">
        <v>263</v>
      </c>
      <c r="B35" s="177" t="s">
        <v>12</v>
      </c>
      <c r="C35" s="115"/>
      <c r="D35" s="115"/>
      <c r="E35" s="197">
        <v>2435</v>
      </c>
      <c r="F35" s="117">
        <v>3863</v>
      </c>
      <c r="G35" s="257">
        <v>2431</v>
      </c>
      <c r="H35" s="257">
        <v>3856.6542094455854</v>
      </c>
      <c r="I35" s="257">
        <v>23087</v>
      </c>
      <c r="J35" s="257">
        <v>40638.65420944559</v>
      </c>
      <c r="K35" s="247">
        <v>2136</v>
      </c>
      <c r="L35" s="247">
        <v>4824</v>
      </c>
      <c r="M35" s="198">
        <v>21602</v>
      </c>
      <c r="N35" s="198">
        <v>55049</v>
      </c>
      <c r="O35" s="190">
        <f>G35/E35*100</f>
        <v>99.83572895277207</v>
      </c>
      <c r="P35" s="190">
        <f t="shared" si="1"/>
        <v>99.83572895277207</v>
      </c>
      <c r="Q35" s="190">
        <f t="shared" si="0"/>
        <v>113.81086142322097</v>
      </c>
      <c r="R35" s="190">
        <f t="shared" si="0"/>
        <v>79.94722656396321</v>
      </c>
      <c r="S35" s="190">
        <f>I35/M35*100</f>
        <v>106.87436348486253</v>
      </c>
      <c r="T35" s="190">
        <v>73.82269289078019</v>
      </c>
      <c r="U35" s="225"/>
      <c r="V35" s="273"/>
      <c r="W35" s="269"/>
      <c r="X35" s="268"/>
      <c r="Y35" s="266"/>
    </row>
    <row r="36" spans="1:25" s="95" customFormat="1" ht="18" customHeight="1">
      <c r="A36" s="163"/>
      <c r="B36" s="177"/>
      <c r="C36" s="115"/>
      <c r="D36" s="115"/>
      <c r="E36" s="197"/>
      <c r="F36" s="197"/>
      <c r="G36" s="198"/>
      <c r="H36" s="198"/>
      <c r="I36" s="198"/>
      <c r="J36" s="198"/>
      <c r="K36" s="247"/>
      <c r="L36" s="247"/>
      <c r="M36" s="247"/>
      <c r="N36" s="247"/>
      <c r="O36" s="190"/>
      <c r="P36" s="190"/>
      <c r="Q36" s="190"/>
      <c r="R36" s="190"/>
      <c r="S36" s="190"/>
      <c r="T36" s="190"/>
      <c r="U36" s="225"/>
      <c r="V36" s="273"/>
      <c r="W36" s="269"/>
      <c r="X36" s="268"/>
      <c r="Y36" s="266"/>
    </row>
    <row r="37" spans="1:25" s="99" customFormat="1" ht="16.5">
      <c r="A37" s="111" t="s">
        <v>183</v>
      </c>
      <c r="B37" s="178"/>
      <c r="C37" s="114"/>
      <c r="D37" s="114"/>
      <c r="E37" s="114"/>
      <c r="F37" s="201"/>
      <c r="G37" s="201"/>
      <c r="H37" s="201"/>
      <c r="I37" s="201"/>
      <c r="J37" s="201"/>
      <c r="K37" s="248"/>
      <c r="L37" s="248"/>
      <c r="M37" s="201"/>
      <c r="N37" s="248"/>
      <c r="O37" s="192"/>
      <c r="P37" s="192"/>
      <c r="Q37" s="192"/>
      <c r="R37" s="192"/>
      <c r="S37" s="192"/>
      <c r="T37" s="192"/>
      <c r="V37" s="273"/>
      <c r="W37" s="269"/>
      <c r="X37" s="268"/>
      <c r="Y37" s="266"/>
    </row>
    <row r="38" spans="1:25" ht="16.5">
      <c r="A38" s="108" t="s">
        <v>185</v>
      </c>
      <c r="B38" s="179" t="s">
        <v>186</v>
      </c>
      <c r="C38" s="113">
        <v>12200</v>
      </c>
      <c r="D38" s="113">
        <v>12300</v>
      </c>
      <c r="E38" s="113"/>
      <c r="F38" s="202">
        <f>1041789/1000</f>
        <v>1041.789</v>
      </c>
      <c r="G38" s="279"/>
      <c r="H38" s="202">
        <f>1049081/1000</f>
        <v>1049.081</v>
      </c>
      <c r="I38" s="279"/>
      <c r="J38" s="202">
        <f>12533254/1000</f>
        <v>12533.254</v>
      </c>
      <c r="K38" s="275"/>
      <c r="L38" s="276">
        <f>'[3]NKTW 11 (2)'!$AV$16/1000</f>
        <v>946.317</v>
      </c>
      <c r="M38" s="203"/>
      <c r="N38" s="203">
        <v>11052.84</v>
      </c>
      <c r="O38" s="204"/>
      <c r="P38" s="274">
        <f>H38/F38*100</f>
        <v>100.69994979789574</v>
      </c>
      <c r="Q38" s="285"/>
      <c r="R38" s="274">
        <f aca="true" t="shared" si="2" ref="Q38:R67">H38/L38*100</f>
        <v>110.85936319436298</v>
      </c>
      <c r="S38" s="285"/>
      <c r="T38" s="274">
        <v>113.39396933276878</v>
      </c>
      <c r="U38" s="226"/>
      <c r="V38" s="273"/>
      <c r="W38" s="269"/>
      <c r="X38" s="268"/>
      <c r="Y38" s="266"/>
    </row>
    <row r="39" spans="1:25" s="99" customFormat="1" ht="16.5">
      <c r="A39" s="109" t="s">
        <v>177</v>
      </c>
      <c r="B39" s="174" t="s">
        <v>186</v>
      </c>
      <c r="C39" s="114">
        <v>1155</v>
      </c>
      <c r="D39" s="114">
        <v>1183</v>
      </c>
      <c r="E39" s="114"/>
      <c r="F39" s="280">
        <f>136481/1000</f>
        <v>136.481</v>
      </c>
      <c r="G39" s="280"/>
      <c r="H39" s="280">
        <f>132352.361/1000</f>
        <v>132.352361</v>
      </c>
      <c r="I39" s="280"/>
      <c r="J39" s="280">
        <f>1793021.361/1000</f>
        <v>1793.021361</v>
      </c>
      <c r="K39" s="244"/>
      <c r="L39" s="249">
        <f>L38-L42</f>
        <v>137.41705752672624</v>
      </c>
      <c r="M39" s="205"/>
      <c r="N39" s="194">
        <f>N38-N42</f>
        <v>1736.7810000000009</v>
      </c>
      <c r="O39" s="206"/>
      <c r="P39" s="190">
        <f aca="true" t="shared" si="3" ref="P39:P67">H39/F39*100</f>
        <v>96.97493497263356</v>
      </c>
      <c r="Q39" s="199"/>
      <c r="R39" s="190">
        <f t="shared" si="2"/>
        <v>96.3143611005197</v>
      </c>
      <c r="S39" s="199"/>
      <c r="T39" s="190">
        <f>J39/N39*100</f>
        <v>103.23819531650791</v>
      </c>
      <c r="V39" s="273"/>
      <c r="W39" s="269"/>
      <c r="X39" s="268"/>
      <c r="Y39" s="266"/>
    </row>
    <row r="40" spans="1:25" ht="16.5" hidden="1">
      <c r="A40" s="110" t="s">
        <v>179</v>
      </c>
      <c r="B40" s="175" t="s">
        <v>186</v>
      </c>
      <c r="C40" s="115">
        <v>28</v>
      </c>
      <c r="D40" s="115">
        <v>29</v>
      </c>
      <c r="E40" s="115"/>
      <c r="F40" s="281"/>
      <c r="G40" s="281"/>
      <c r="H40" s="281"/>
      <c r="I40" s="281"/>
      <c r="J40" s="281"/>
      <c r="K40" s="245"/>
      <c r="L40" s="250"/>
      <c r="M40" s="207"/>
      <c r="N40" s="207" t="e">
        <v>#DIV/0!</v>
      </c>
      <c r="O40" s="208"/>
      <c r="P40" s="190" t="e">
        <f t="shared" si="3"/>
        <v>#DIV/0!</v>
      </c>
      <c r="Q40" s="199"/>
      <c r="R40" s="190" t="e">
        <f t="shared" si="2"/>
        <v>#DIV/0!</v>
      </c>
      <c r="S40" s="199"/>
      <c r="T40" s="190" t="e">
        <f>J40/N40*100</f>
        <v>#DIV/0!</v>
      </c>
      <c r="V40" s="273"/>
      <c r="W40" s="269"/>
      <c r="X40" s="268"/>
      <c r="Y40" s="266"/>
    </row>
    <row r="41" spans="1:25" ht="16.5" hidden="1">
      <c r="A41" s="110" t="s">
        <v>178</v>
      </c>
      <c r="B41" s="175" t="s">
        <v>186</v>
      </c>
      <c r="C41" s="115">
        <v>1127</v>
      </c>
      <c r="D41" s="115">
        <v>1154</v>
      </c>
      <c r="E41" s="115"/>
      <c r="F41" s="281"/>
      <c r="G41" s="281"/>
      <c r="H41" s="281"/>
      <c r="I41" s="281"/>
      <c r="J41" s="281"/>
      <c r="K41" s="245"/>
      <c r="L41" s="250"/>
      <c r="M41" s="207"/>
      <c r="N41" s="207" t="e">
        <v>#DIV/0!</v>
      </c>
      <c r="O41" s="208"/>
      <c r="P41" s="190" t="e">
        <f t="shared" si="3"/>
        <v>#DIV/0!</v>
      </c>
      <c r="Q41" s="199"/>
      <c r="R41" s="190" t="e">
        <f t="shared" si="2"/>
        <v>#DIV/0!</v>
      </c>
      <c r="S41" s="199"/>
      <c r="T41" s="190" t="e">
        <f>J41/N41*100</f>
        <v>#DIV/0!</v>
      </c>
      <c r="V41" s="273"/>
      <c r="W41" s="269"/>
      <c r="X41" s="268"/>
      <c r="Y41" s="266"/>
    </row>
    <row r="42" spans="1:25" s="99" customFormat="1" ht="16.5">
      <c r="A42" s="109" t="s">
        <v>165</v>
      </c>
      <c r="B42" s="174" t="s">
        <v>186</v>
      </c>
      <c r="C42" s="114">
        <v>11045</v>
      </c>
      <c r="D42" s="114">
        <v>11117</v>
      </c>
      <c r="E42" s="114"/>
      <c r="F42" s="282">
        <f>905308/1000</f>
        <v>905.308</v>
      </c>
      <c r="G42" s="280"/>
      <c r="H42" s="282">
        <f>916728.639/1000</f>
        <v>916.7286389999999</v>
      </c>
      <c r="I42" s="280"/>
      <c r="J42" s="282">
        <f>10740232.639/1000</f>
        <v>10740.232639</v>
      </c>
      <c r="K42" s="244"/>
      <c r="L42" s="277">
        <f>'[3]NKTW 11 (2)'!$AV$22/1000</f>
        <v>808.8999424732738</v>
      </c>
      <c r="M42" s="205"/>
      <c r="N42" s="205">
        <v>9316.059</v>
      </c>
      <c r="O42" s="206"/>
      <c r="P42" s="190">
        <f t="shared" si="3"/>
        <v>101.26151972588333</v>
      </c>
      <c r="Q42" s="199"/>
      <c r="R42" s="190">
        <f t="shared" si="2"/>
        <v>113.3302885641247</v>
      </c>
      <c r="S42" s="199"/>
      <c r="T42" s="190">
        <v>115.28729733248792</v>
      </c>
      <c r="V42" s="273"/>
      <c r="W42" s="269"/>
      <c r="X42" s="268"/>
      <c r="Y42" s="266"/>
    </row>
    <row r="43" spans="1:25" ht="16.5">
      <c r="A43" s="108" t="s">
        <v>184</v>
      </c>
      <c r="B43" s="176"/>
      <c r="C43" s="115"/>
      <c r="D43" s="115"/>
      <c r="E43" s="115"/>
      <c r="F43" s="195"/>
      <c r="G43" s="195"/>
      <c r="H43" s="195"/>
      <c r="I43" s="195"/>
      <c r="J43" s="195"/>
      <c r="K43" s="245"/>
      <c r="L43" s="245"/>
      <c r="M43" s="195"/>
      <c r="N43" s="261"/>
      <c r="O43" s="208"/>
      <c r="P43" s="190"/>
      <c r="Q43" s="199"/>
      <c r="R43" s="190"/>
      <c r="S43" s="199"/>
      <c r="T43" s="190"/>
      <c r="V43" s="273"/>
      <c r="W43" s="269"/>
      <c r="X43" s="268"/>
      <c r="Y43" s="266"/>
    </row>
    <row r="44" spans="1:25" ht="16.5" hidden="1">
      <c r="A44" s="166" t="s">
        <v>247</v>
      </c>
      <c r="B44" s="180" t="s">
        <v>166</v>
      </c>
      <c r="C44" s="115"/>
      <c r="D44" s="115"/>
      <c r="E44" s="115"/>
      <c r="F44" s="195">
        <v>149266</v>
      </c>
      <c r="G44" s="195"/>
      <c r="H44" s="195">
        <v>138974</v>
      </c>
      <c r="I44" s="195"/>
      <c r="J44" s="195">
        <v>1452833</v>
      </c>
      <c r="K44" s="245"/>
      <c r="L44" s="245">
        <v>138899</v>
      </c>
      <c r="M44" s="195"/>
      <c r="N44" s="195">
        <v>1303933</v>
      </c>
      <c r="O44" s="208"/>
      <c r="P44" s="190">
        <f t="shared" si="3"/>
        <v>93.1049267750191</v>
      </c>
      <c r="Q44" s="199"/>
      <c r="R44" s="190">
        <f>H44/L44*100</f>
        <v>100.05399606908615</v>
      </c>
      <c r="S44" s="199"/>
      <c r="T44" s="190">
        <f>J44/N44*100</f>
        <v>111.41929838419613</v>
      </c>
      <c r="V44" s="273"/>
      <c r="W44" s="269"/>
      <c r="X44" s="268"/>
      <c r="Y44" s="266"/>
    </row>
    <row r="45" spans="1:25" ht="16.5">
      <c r="A45" s="166" t="s">
        <v>264</v>
      </c>
      <c r="B45" s="180" t="s">
        <v>166</v>
      </c>
      <c r="C45" s="115"/>
      <c r="D45" s="115"/>
      <c r="E45" s="118"/>
      <c r="F45" s="209">
        <v>102227</v>
      </c>
      <c r="G45" s="210"/>
      <c r="H45" s="209">
        <v>100980</v>
      </c>
      <c r="I45" s="211"/>
      <c r="J45" s="211">
        <v>1319494</v>
      </c>
      <c r="K45" s="251"/>
      <c r="L45" s="251">
        <v>94637</v>
      </c>
      <c r="M45" s="211"/>
      <c r="N45" s="211">
        <v>1001811.9999999999</v>
      </c>
      <c r="O45" s="212"/>
      <c r="P45" s="190">
        <f t="shared" si="3"/>
        <v>98.78016570964618</v>
      </c>
      <c r="Q45" s="199"/>
      <c r="R45" s="190">
        <f t="shared" si="2"/>
        <v>106.70245252913766</v>
      </c>
      <c r="S45" s="199"/>
      <c r="T45" s="190">
        <v>131.71074013886837</v>
      </c>
      <c r="U45" s="226"/>
      <c r="V45" s="273"/>
      <c r="W45" s="269"/>
      <c r="X45" s="268"/>
      <c r="Y45" s="266"/>
    </row>
    <row r="46" spans="1:25" ht="16.5">
      <c r="A46" s="167" t="s">
        <v>265</v>
      </c>
      <c r="B46" s="180" t="s">
        <v>166</v>
      </c>
      <c r="C46" s="115"/>
      <c r="D46" s="115"/>
      <c r="E46" s="118"/>
      <c r="F46" s="209">
        <v>95554</v>
      </c>
      <c r="G46" s="210"/>
      <c r="H46" s="209">
        <v>95369</v>
      </c>
      <c r="I46" s="211"/>
      <c r="J46" s="211">
        <v>1119561</v>
      </c>
      <c r="K46" s="251"/>
      <c r="L46" s="251">
        <v>89787</v>
      </c>
      <c r="M46" s="211"/>
      <c r="N46" s="211">
        <v>1037225</v>
      </c>
      <c r="O46" s="212"/>
      <c r="P46" s="190">
        <f t="shared" si="3"/>
        <v>99.80639219708229</v>
      </c>
      <c r="Q46" s="199"/>
      <c r="R46" s="190">
        <f t="shared" si="2"/>
        <v>106.2169356365621</v>
      </c>
      <c r="S46" s="199"/>
      <c r="T46" s="190">
        <v>107.93810407577912</v>
      </c>
      <c r="U46" s="226"/>
      <c r="V46" s="273"/>
      <c r="W46" s="269"/>
      <c r="X46" s="268"/>
      <c r="Y46" s="266"/>
    </row>
    <row r="47" spans="1:25" ht="16.5">
      <c r="A47" s="166" t="s">
        <v>266</v>
      </c>
      <c r="B47" s="180" t="s">
        <v>166</v>
      </c>
      <c r="C47" s="115"/>
      <c r="D47" s="115"/>
      <c r="E47" s="118"/>
      <c r="F47" s="209">
        <v>95456</v>
      </c>
      <c r="G47" s="210"/>
      <c r="H47" s="209">
        <v>95769</v>
      </c>
      <c r="I47" s="213"/>
      <c r="J47" s="211">
        <v>1106452</v>
      </c>
      <c r="K47" s="251"/>
      <c r="L47" s="251">
        <v>72368</v>
      </c>
      <c r="M47" s="211"/>
      <c r="N47" s="211">
        <v>943757</v>
      </c>
      <c r="O47" s="212"/>
      <c r="P47" s="190">
        <f t="shared" si="3"/>
        <v>100.32789976533691</v>
      </c>
      <c r="Q47" s="199"/>
      <c r="R47" s="190">
        <f t="shared" si="2"/>
        <v>132.336115410126</v>
      </c>
      <c r="S47" s="199"/>
      <c r="T47" s="190">
        <v>117.23907743200846</v>
      </c>
      <c r="U47" s="226"/>
      <c r="V47" s="273"/>
      <c r="W47" s="269"/>
      <c r="X47" s="268"/>
      <c r="Y47" s="266"/>
    </row>
    <row r="48" spans="1:25" ht="16.5">
      <c r="A48" s="167" t="s">
        <v>181</v>
      </c>
      <c r="B48" s="180" t="s">
        <v>166</v>
      </c>
      <c r="C48" s="115"/>
      <c r="D48" s="115"/>
      <c r="E48" s="118"/>
      <c r="F48" s="209">
        <v>70994</v>
      </c>
      <c r="G48" s="210"/>
      <c r="H48" s="209">
        <v>67136</v>
      </c>
      <c r="I48" s="211"/>
      <c r="J48" s="211">
        <v>908999</v>
      </c>
      <c r="K48" s="251"/>
      <c r="L48" s="251">
        <v>71820</v>
      </c>
      <c r="M48" s="211"/>
      <c r="N48" s="211">
        <v>813696</v>
      </c>
      <c r="O48" s="212"/>
      <c r="P48" s="190">
        <f>H48/F48*100</f>
        <v>94.5657379496859</v>
      </c>
      <c r="Q48" s="199"/>
      <c r="R48" s="190">
        <f t="shared" si="2"/>
        <v>93.47813979392927</v>
      </c>
      <c r="S48" s="199"/>
      <c r="T48" s="190">
        <v>111.71235940695297</v>
      </c>
      <c r="U48" s="226"/>
      <c r="V48" s="273"/>
      <c r="W48" s="269"/>
      <c r="X48" s="268"/>
      <c r="Y48" s="266"/>
    </row>
    <row r="49" spans="1:25" ht="16.5">
      <c r="A49" s="166" t="s">
        <v>267</v>
      </c>
      <c r="B49" s="180" t="s">
        <v>166</v>
      </c>
      <c r="C49" s="115"/>
      <c r="D49" s="115"/>
      <c r="E49" s="118"/>
      <c r="F49" s="209">
        <v>62198</v>
      </c>
      <c r="G49" s="210"/>
      <c r="H49" s="209">
        <v>61790</v>
      </c>
      <c r="I49" s="211"/>
      <c r="J49" s="211">
        <v>745779</v>
      </c>
      <c r="K49" s="251"/>
      <c r="L49" s="251">
        <v>47983</v>
      </c>
      <c r="M49" s="211"/>
      <c r="N49" s="211">
        <v>676136</v>
      </c>
      <c r="O49" s="212"/>
      <c r="P49" s="190">
        <f t="shared" si="3"/>
        <v>99.34403035467379</v>
      </c>
      <c r="Q49" s="199"/>
      <c r="R49" s="190">
        <f t="shared" si="2"/>
        <v>128.77477439926642</v>
      </c>
      <c r="S49" s="199"/>
      <c r="T49" s="190">
        <v>110.30014671604529</v>
      </c>
      <c r="U49" s="226"/>
      <c r="V49" s="273"/>
      <c r="W49" s="269"/>
      <c r="X49" s="268"/>
      <c r="Y49" s="266"/>
    </row>
    <row r="50" spans="1:25" ht="16.5">
      <c r="A50" s="167" t="s">
        <v>189</v>
      </c>
      <c r="B50" s="180" t="s">
        <v>166</v>
      </c>
      <c r="C50" s="115"/>
      <c r="D50" s="115"/>
      <c r="E50" s="118"/>
      <c r="F50" s="209">
        <v>44739</v>
      </c>
      <c r="G50" s="214"/>
      <c r="H50" s="209">
        <v>40359</v>
      </c>
      <c r="I50" s="213"/>
      <c r="J50" s="211">
        <v>785060</v>
      </c>
      <c r="K50" s="251"/>
      <c r="L50" s="251">
        <v>37340</v>
      </c>
      <c r="M50" s="211"/>
      <c r="N50" s="211">
        <v>829039.0000000001</v>
      </c>
      <c r="O50" s="212"/>
      <c r="P50" s="190">
        <f t="shared" si="3"/>
        <v>90.20988399383089</v>
      </c>
      <c r="Q50" s="199"/>
      <c r="R50" s="190">
        <f t="shared" si="2"/>
        <v>108.08516336368506</v>
      </c>
      <c r="S50" s="199"/>
      <c r="T50" s="190">
        <v>94.69518321815981</v>
      </c>
      <c r="U50" s="226"/>
      <c r="V50" s="273"/>
      <c r="W50" s="269"/>
      <c r="X50" s="268"/>
      <c r="Y50" s="266"/>
    </row>
    <row r="51" spans="1:25" ht="16.5">
      <c r="A51" s="166" t="s">
        <v>268</v>
      </c>
      <c r="B51" s="180" t="s">
        <v>166</v>
      </c>
      <c r="C51" s="115"/>
      <c r="D51" s="115"/>
      <c r="E51" s="118"/>
      <c r="F51" s="209">
        <v>77766</v>
      </c>
      <c r="G51" s="214"/>
      <c r="H51" s="209">
        <v>75142</v>
      </c>
      <c r="I51" s="213"/>
      <c r="J51" s="211">
        <v>833854</v>
      </c>
      <c r="K51" s="251"/>
      <c r="L51" s="251">
        <v>68895</v>
      </c>
      <c r="M51" s="211"/>
      <c r="N51" s="211">
        <v>701965</v>
      </c>
      <c r="O51" s="212"/>
      <c r="P51" s="190">
        <f t="shared" si="3"/>
        <v>96.62577476017798</v>
      </c>
      <c r="Q51" s="199"/>
      <c r="R51" s="190">
        <f t="shared" si="2"/>
        <v>109.06742143842078</v>
      </c>
      <c r="S51" s="199"/>
      <c r="T51" s="190">
        <v>118.78854358835555</v>
      </c>
      <c r="U51" s="226"/>
      <c r="V51" s="273"/>
      <c r="W51" s="269"/>
      <c r="X51" s="268"/>
      <c r="Y51" s="266"/>
    </row>
    <row r="52" spans="1:25" ht="16.5">
      <c r="A52" s="168" t="s">
        <v>255</v>
      </c>
      <c r="B52" s="180" t="s">
        <v>166</v>
      </c>
      <c r="C52" s="115"/>
      <c r="D52" s="115"/>
      <c r="E52" s="118"/>
      <c r="F52" s="209">
        <v>54283</v>
      </c>
      <c r="G52" s="210"/>
      <c r="H52" s="209">
        <v>50369</v>
      </c>
      <c r="I52" s="213"/>
      <c r="J52" s="211">
        <v>605403</v>
      </c>
      <c r="K52" s="251"/>
      <c r="L52" s="251">
        <v>42578</v>
      </c>
      <c r="M52" s="211"/>
      <c r="N52" s="211">
        <v>500275</v>
      </c>
      <c r="O52" s="212"/>
      <c r="P52" s="190">
        <f t="shared" si="3"/>
        <v>92.78963948197409</v>
      </c>
      <c r="Q52" s="199"/>
      <c r="R52" s="190">
        <f t="shared" si="2"/>
        <v>118.29818215980083</v>
      </c>
      <c r="S52" s="199"/>
      <c r="T52" s="190">
        <v>121.01404227674779</v>
      </c>
      <c r="U52" s="226"/>
      <c r="V52" s="273"/>
      <c r="W52" s="269"/>
      <c r="X52" s="268"/>
      <c r="Y52" s="266"/>
    </row>
    <row r="53" spans="1:25" ht="16.5">
      <c r="A53" s="168" t="s">
        <v>269</v>
      </c>
      <c r="B53" s="180" t="s">
        <v>166</v>
      </c>
      <c r="C53" s="115"/>
      <c r="D53" s="115"/>
      <c r="E53" s="118"/>
      <c r="F53" s="209">
        <v>23281</v>
      </c>
      <c r="G53" s="210"/>
      <c r="H53" s="209">
        <v>22898</v>
      </c>
      <c r="I53" s="213"/>
      <c r="J53" s="211">
        <v>465857</v>
      </c>
      <c r="K53" s="251"/>
      <c r="L53" s="251">
        <v>53333</v>
      </c>
      <c r="M53" s="211"/>
      <c r="N53" s="211">
        <v>465360.99999999994</v>
      </c>
      <c r="O53" s="212"/>
      <c r="P53" s="190">
        <f>H53/F53*100</f>
        <v>98.3548816631588</v>
      </c>
      <c r="Q53" s="199"/>
      <c r="R53" s="190">
        <f t="shared" si="2"/>
        <v>42.93401833761461</v>
      </c>
      <c r="S53" s="199"/>
      <c r="T53" s="190">
        <v>100.10658392087004</v>
      </c>
      <c r="U53" s="226"/>
      <c r="V53" s="273"/>
      <c r="W53" s="269"/>
      <c r="X53" s="268"/>
      <c r="Y53" s="266"/>
    </row>
    <row r="54" spans="1:25" ht="16.5">
      <c r="A54" s="166" t="s">
        <v>249</v>
      </c>
      <c r="B54" s="180" t="s">
        <v>166</v>
      </c>
      <c r="C54" s="115"/>
      <c r="D54" s="115"/>
      <c r="E54" s="118"/>
      <c r="F54" s="209">
        <v>39252</v>
      </c>
      <c r="G54" s="210"/>
      <c r="H54" s="209">
        <v>38896</v>
      </c>
      <c r="I54" s="213"/>
      <c r="J54" s="211">
        <v>444435</v>
      </c>
      <c r="K54" s="251"/>
      <c r="L54" s="251">
        <v>35144</v>
      </c>
      <c r="M54" s="211"/>
      <c r="N54" s="211">
        <v>466602.00000000006</v>
      </c>
      <c r="O54" s="212"/>
      <c r="P54" s="190">
        <f t="shared" si="3"/>
        <v>99.09303984510343</v>
      </c>
      <c r="Q54" s="199"/>
      <c r="R54" s="190">
        <f t="shared" si="2"/>
        <v>110.67607557477805</v>
      </c>
      <c r="S54" s="199"/>
      <c r="T54" s="190">
        <v>95.24927025602119</v>
      </c>
      <c r="U54" s="226"/>
      <c r="V54" s="273"/>
      <c r="W54" s="269"/>
      <c r="X54" s="268"/>
      <c r="Y54" s="266"/>
    </row>
    <row r="55" spans="1:25" ht="16.5">
      <c r="A55" s="167" t="s">
        <v>192</v>
      </c>
      <c r="B55" s="180" t="s">
        <v>166</v>
      </c>
      <c r="C55" s="115"/>
      <c r="D55" s="115"/>
      <c r="E55" s="118"/>
      <c r="F55" s="209">
        <v>39569</v>
      </c>
      <c r="G55" s="210"/>
      <c r="H55" s="209">
        <v>39165</v>
      </c>
      <c r="I55" s="211"/>
      <c r="J55" s="211">
        <v>476749</v>
      </c>
      <c r="K55" s="251"/>
      <c r="L55" s="251">
        <v>34914</v>
      </c>
      <c r="M55" s="211"/>
      <c r="N55" s="211">
        <v>419097.99999999994</v>
      </c>
      <c r="O55" s="212"/>
      <c r="P55" s="190">
        <f t="shared" si="3"/>
        <v>98.97899871111223</v>
      </c>
      <c r="Q55" s="199"/>
      <c r="R55" s="190">
        <f t="shared" si="2"/>
        <v>112.17563155181303</v>
      </c>
      <c r="S55" s="199"/>
      <c r="T55" s="190">
        <v>113.75597115710407</v>
      </c>
      <c r="U55" s="226"/>
      <c r="V55" s="273"/>
      <c r="W55" s="269"/>
      <c r="X55" s="268"/>
      <c r="Y55" s="266"/>
    </row>
    <row r="56" spans="1:25" ht="25.5">
      <c r="A56" s="169" t="s">
        <v>254</v>
      </c>
      <c r="B56" s="180" t="s">
        <v>166</v>
      </c>
      <c r="C56" s="115"/>
      <c r="D56" s="115"/>
      <c r="E56" s="118"/>
      <c r="F56" s="209">
        <v>25988</v>
      </c>
      <c r="G56" s="210"/>
      <c r="H56" s="209">
        <v>26340</v>
      </c>
      <c r="I56" s="213"/>
      <c r="J56" s="211">
        <v>326009</v>
      </c>
      <c r="K56" s="251"/>
      <c r="L56" s="251">
        <v>20454</v>
      </c>
      <c r="M56" s="211"/>
      <c r="N56" s="211">
        <v>228323</v>
      </c>
      <c r="O56" s="212"/>
      <c r="P56" s="190">
        <f>H56/F56*100</f>
        <v>101.3544712944436</v>
      </c>
      <c r="Q56" s="199"/>
      <c r="R56" s="190">
        <f t="shared" si="2"/>
        <v>128.7767673804635</v>
      </c>
      <c r="S56" s="199"/>
      <c r="T56" s="190">
        <v>142.78412599694292</v>
      </c>
      <c r="U56" s="226"/>
      <c r="V56" s="273"/>
      <c r="W56" s="269"/>
      <c r="X56" s="268"/>
      <c r="Y56" s="266"/>
    </row>
    <row r="57" spans="1:25" ht="16.5">
      <c r="A57" s="167" t="s">
        <v>195</v>
      </c>
      <c r="B57" s="180" t="s">
        <v>166</v>
      </c>
      <c r="C57" s="115"/>
      <c r="D57" s="115"/>
      <c r="E57" s="118"/>
      <c r="F57" s="209">
        <v>22025</v>
      </c>
      <c r="G57" s="210"/>
      <c r="H57" s="209">
        <v>22267</v>
      </c>
      <c r="I57" s="211"/>
      <c r="J57" s="211">
        <v>222471</v>
      </c>
      <c r="K57" s="251"/>
      <c r="L57" s="251">
        <v>18579</v>
      </c>
      <c r="M57" s="211"/>
      <c r="N57" s="211">
        <v>235328.00000000003</v>
      </c>
      <c r="O57" s="212"/>
      <c r="P57" s="190">
        <f t="shared" si="3"/>
        <v>101.09875141884221</v>
      </c>
      <c r="Q57" s="199"/>
      <c r="R57" s="190">
        <f t="shared" si="2"/>
        <v>119.85036869583938</v>
      </c>
      <c r="S57" s="199"/>
      <c r="T57" s="190">
        <v>94.53656173511014</v>
      </c>
      <c r="U57" s="226"/>
      <c r="V57" s="273"/>
      <c r="W57" s="269"/>
      <c r="X57" s="268"/>
      <c r="Y57" s="266"/>
    </row>
    <row r="58" spans="1:25" ht="16.5">
      <c r="A58" s="166" t="s">
        <v>270</v>
      </c>
      <c r="B58" s="180" t="s">
        <v>166</v>
      </c>
      <c r="C58" s="115"/>
      <c r="D58" s="115"/>
      <c r="E58" s="118"/>
      <c r="F58" s="209">
        <v>18031</v>
      </c>
      <c r="G58" s="210"/>
      <c r="H58" s="209">
        <v>15797</v>
      </c>
      <c r="I58" s="211"/>
      <c r="J58" s="211">
        <v>209506</v>
      </c>
      <c r="K58" s="251"/>
      <c r="L58" s="251">
        <v>12237</v>
      </c>
      <c r="M58" s="211"/>
      <c r="N58" s="211">
        <v>107789.00000000001</v>
      </c>
      <c r="O58" s="212"/>
      <c r="P58" s="190">
        <f t="shared" si="3"/>
        <v>87.61022683156784</v>
      </c>
      <c r="Q58" s="199"/>
      <c r="R58" s="190">
        <f t="shared" si="2"/>
        <v>129.0920977363733</v>
      </c>
      <c r="S58" s="199"/>
      <c r="T58" s="190">
        <v>194.36677211960404</v>
      </c>
      <c r="U58" s="226"/>
      <c r="V58" s="273"/>
      <c r="W58" s="269"/>
      <c r="X58" s="268"/>
      <c r="Y58" s="266"/>
    </row>
    <row r="59" spans="1:25" ht="16.5">
      <c r="A59" s="167" t="s">
        <v>271</v>
      </c>
      <c r="B59" s="180" t="s">
        <v>166</v>
      </c>
      <c r="C59" s="115"/>
      <c r="D59" s="115"/>
      <c r="E59" s="118"/>
      <c r="F59" s="209">
        <v>18210</v>
      </c>
      <c r="G59" s="210"/>
      <c r="H59" s="209">
        <v>18475</v>
      </c>
      <c r="I59" s="211"/>
      <c r="J59" s="211">
        <v>212334</v>
      </c>
      <c r="K59" s="251"/>
      <c r="L59" s="251">
        <v>16706</v>
      </c>
      <c r="M59" s="211"/>
      <c r="N59" s="211">
        <v>183504.00000000003</v>
      </c>
      <c r="O59" s="212"/>
      <c r="P59" s="190">
        <f>H59/F59*100</f>
        <v>101.4552443712246</v>
      </c>
      <c r="Q59" s="199"/>
      <c r="R59" s="190">
        <f t="shared" si="2"/>
        <v>110.58900993654974</v>
      </c>
      <c r="S59" s="199"/>
      <c r="T59" s="190">
        <v>115.71082919173423</v>
      </c>
      <c r="U59" s="226"/>
      <c r="V59" s="273"/>
      <c r="W59" s="269"/>
      <c r="X59" s="268"/>
      <c r="Y59" s="266"/>
    </row>
    <row r="60" spans="1:25" ht="15" customHeight="1">
      <c r="A60" s="167" t="s">
        <v>272</v>
      </c>
      <c r="B60" s="180" t="s">
        <v>166</v>
      </c>
      <c r="C60" s="115"/>
      <c r="D60" s="115"/>
      <c r="E60" s="118"/>
      <c r="F60" s="209">
        <v>17345</v>
      </c>
      <c r="G60" s="210"/>
      <c r="H60" s="209">
        <v>17839</v>
      </c>
      <c r="I60" s="211"/>
      <c r="J60" s="211">
        <v>196427</v>
      </c>
      <c r="K60" s="251"/>
      <c r="L60" s="251">
        <v>16298</v>
      </c>
      <c r="M60" s="211"/>
      <c r="N60" s="211">
        <v>165945</v>
      </c>
      <c r="O60" s="212"/>
      <c r="P60" s="190">
        <f t="shared" si="3"/>
        <v>102.84808302104354</v>
      </c>
      <c r="Q60" s="199"/>
      <c r="R60" s="190">
        <f t="shared" si="2"/>
        <v>109.4551478709044</v>
      </c>
      <c r="S60" s="199"/>
      <c r="T60" s="190">
        <v>118.36873662960619</v>
      </c>
      <c r="U60" s="226"/>
      <c r="V60" s="273"/>
      <c r="W60" s="269"/>
      <c r="X60" s="268"/>
      <c r="Y60" s="266"/>
    </row>
    <row r="61" spans="1:25" ht="16.5">
      <c r="A61" s="166" t="s">
        <v>273</v>
      </c>
      <c r="B61" s="180" t="s">
        <v>166</v>
      </c>
      <c r="C61" s="115"/>
      <c r="D61" s="115"/>
      <c r="E61" s="118"/>
      <c r="F61" s="209">
        <v>18954</v>
      </c>
      <c r="G61" s="214"/>
      <c r="H61" s="209">
        <v>18616</v>
      </c>
      <c r="I61" s="213"/>
      <c r="J61" s="211">
        <v>188056</v>
      </c>
      <c r="K61" s="251"/>
      <c r="L61" s="251">
        <v>16458</v>
      </c>
      <c r="M61" s="211"/>
      <c r="N61" s="211">
        <v>148217</v>
      </c>
      <c r="O61" s="212"/>
      <c r="P61" s="190">
        <f t="shared" si="3"/>
        <v>98.21673525377228</v>
      </c>
      <c r="Q61" s="199"/>
      <c r="R61" s="190">
        <f t="shared" si="2"/>
        <v>113.11216429699842</v>
      </c>
      <c r="S61" s="199"/>
      <c r="T61" s="190">
        <v>126.87883306233428</v>
      </c>
      <c r="U61" s="226"/>
      <c r="V61" s="273"/>
      <c r="W61" s="269"/>
      <c r="X61" s="268"/>
      <c r="Y61" s="266"/>
    </row>
    <row r="62" spans="1:25" ht="16.5">
      <c r="A62" s="167" t="s">
        <v>191</v>
      </c>
      <c r="B62" s="180" t="s">
        <v>166</v>
      </c>
      <c r="C62" s="115"/>
      <c r="D62" s="115"/>
      <c r="E62" s="118"/>
      <c r="F62" s="209">
        <v>9788</v>
      </c>
      <c r="G62" s="210"/>
      <c r="H62" s="209">
        <v>8597</v>
      </c>
      <c r="I62" s="213"/>
      <c r="J62" s="211">
        <v>171318</v>
      </c>
      <c r="K62" s="251"/>
      <c r="L62" s="251">
        <v>11308</v>
      </c>
      <c r="M62" s="211"/>
      <c r="N62" s="211">
        <v>90564.99999999999</v>
      </c>
      <c r="O62" s="212"/>
      <c r="P62" s="190">
        <f t="shared" si="3"/>
        <v>87.8320392317123</v>
      </c>
      <c r="Q62" s="199"/>
      <c r="R62" s="190">
        <f t="shared" si="2"/>
        <v>76.02582242660064</v>
      </c>
      <c r="S62" s="199"/>
      <c r="T62" s="190">
        <v>189.16579252470603</v>
      </c>
      <c r="U62" s="226"/>
      <c r="V62" s="273"/>
      <c r="W62" s="269"/>
      <c r="X62" s="268"/>
      <c r="Y62" s="266"/>
    </row>
    <row r="63" spans="1:25" ht="16.5">
      <c r="A63" s="166" t="s">
        <v>274</v>
      </c>
      <c r="B63" s="180" t="s">
        <v>166</v>
      </c>
      <c r="C63" s="115"/>
      <c r="D63" s="115"/>
      <c r="E63" s="118"/>
      <c r="F63" s="209">
        <v>9655</v>
      </c>
      <c r="G63" s="210"/>
      <c r="H63" s="209">
        <v>9710</v>
      </c>
      <c r="I63" s="213"/>
      <c r="J63" s="211">
        <v>123299</v>
      </c>
      <c r="K63" s="251"/>
      <c r="L63" s="251">
        <v>11623</v>
      </c>
      <c r="M63" s="211"/>
      <c r="N63" s="211">
        <v>106303</v>
      </c>
      <c r="O63" s="212"/>
      <c r="P63" s="190">
        <f t="shared" si="3"/>
        <v>100.56965302951839</v>
      </c>
      <c r="Q63" s="199"/>
      <c r="R63" s="190">
        <f t="shared" si="2"/>
        <v>83.54125440936076</v>
      </c>
      <c r="S63" s="199"/>
      <c r="T63" s="190">
        <v>115.98825997384834</v>
      </c>
      <c r="U63" s="226"/>
      <c r="V63" s="273"/>
      <c r="W63" s="269"/>
      <c r="X63" s="268"/>
      <c r="Y63" s="266"/>
    </row>
    <row r="64" spans="1:25" ht="16.5">
      <c r="A64" s="167" t="s">
        <v>190</v>
      </c>
      <c r="B64" s="180" t="s">
        <v>166</v>
      </c>
      <c r="C64" s="115"/>
      <c r="D64" s="115"/>
      <c r="E64" s="118"/>
      <c r="F64" s="209">
        <v>12092</v>
      </c>
      <c r="G64" s="210"/>
      <c r="H64" s="209">
        <v>14236</v>
      </c>
      <c r="I64" s="211"/>
      <c r="J64" s="211">
        <v>99938</v>
      </c>
      <c r="K64" s="251"/>
      <c r="L64" s="251">
        <v>10568</v>
      </c>
      <c r="M64" s="211"/>
      <c r="N64" s="211">
        <v>127446</v>
      </c>
      <c r="O64" s="212"/>
      <c r="P64" s="190">
        <f>H64/F64*100</f>
        <v>117.73073106185907</v>
      </c>
      <c r="Q64" s="199"/>
      <c r="R64" s="190">
        <f t="shared" si="2"/>
        <v>134.70855412566237</v>
      </c>
      <c r="S64" s="199"/>
      <c r="T64" s="190">
        <v>78.41595656199488</v>
      </c>
      <c r="U64" s="226"/>
      <c r="V64" s="273"/>
      <c r="W64" s="269"/>
      <c r="X64" s="268"/>
      <c r="Y64" s="266"/>
    </row>
    <row r="65" spans="1:25" ht="16.5">
      <c r="A65" s="167" t="s">
        <v>193</v>
      </c>
      <c r="B65" s="180" t="s">
        <v>166</v>
      </c>
      <c r="C65" s="115"/>
      <c r="D65" s="115"/>
      <c r="E65" s="118"/>
      <c r="F65" s="209">
        <v>3367</v>
      </c>
      <c r="G65" s="210"/>
      <c r="H65" s="209">
        <v>3267</v>
      </c>
      <c r="I65" s="211"/>
      <c r="J65" s="211">
        <v>39936</v>
      </c>
      <c r="K65" s="251"/>
      <c r="L65" s="251">
        <v>3166</v>
      </c>
      <c r="M65" s="211"/>
      <c r="N65" s="211">
        <v>27927.000000000004</v>
      </c>
      <c r="O65" s="212"/>
      <c r="P65" s="190">
        <f t="shared" si="3"/>
        <v>97.02999702999703</v>
      </c>
      <c r="Q65" s="199"/>
      <c r="R65" s="190">
        <f t="shared" si="2"/>
        <v>103.19014529374606</v>
      </c>
      <c r="S65" s="199"/>
      <c r="T65" s="190">
        <v>143.00139649801267</v>
      </c>
      <c r="U65" s="226"/>
      <c r="V65" s="273"/>
      <c r="W65" s="269"/>
      <c r="X65" s="268"/>
      <c r="Y65" s="266"/>
    </row>
    <row r="66" spans="1:25" ht="16.5">
      <c r="A66" s="167" t="s">
        <v>275</v>
      </c>
      <c r="B66" s="180" t="s">
        <v>12</v>
      </c>
      <c r="C66" s="115"/>
      <c r="D66" s="115"/>
      <c r="E66" s="283">
        <v>84890</v>
      </c>
      <c r="F66" s="209">
        <v>26184</v>
      </c>
      <c r="G66" s="211">
        <v>84920</v>
      </c>
      <c r="H66" s="209">
        <v>26193.253386735778</v>
      </c>
      <c r="I66" s="211">
        <v>871991</v>
      </c>
      <c r="J66" s="211">
        <v>248133.25338673577</v>
      </c>
      <c r="K66" s="251">
        <v>49166</v>
      </c>
      <c r="L66" s="251">
        <v>17704</v>
      </c>
      <c r="M66" s="211">
        <v>616533.9999999999</v>
      </c>
      <c r="N66" s="211">
        <v>209578.00000000003</v>
      </c>
      <c r="O66" s="190">
        <f>G66/E66*100</f>
        <v>100.03533985157263</v>
      </c>
      <c r="P66" s="190">
        <f t="shared" si="3"/>
        <v>100.03533985157263</v>
      </c>
      <c r="Q66" s="190">
        <f t="shared" si="2"/>
        <v>172.72098604726844</v>
      </c>
      <c r="R66" s="190">
        <f t="shared" si="2"/>
        <v>147.95104714604483</v>
      </c>
      <c r="S66" s="190">
        <v>141.43437344899067</v>
      </c>
      <c r="T66" s="190">
        <v>118.39661290151436</v>
      </c>
      <c r="U66" s="226"/>
      <c r="V66" s="273"/>
      <c r="W66" s="269"/>
      <c r="X66" s="268"/>
      <c r="Y66" s="266"/>
    </row>
    <row r="67" spans="1:25" ht="16.5">
      <c r="A67" s="182" t="s">
        <v>194</v>
      </c>
      <c r="B67" s="181" t="s">
        <v>12</v>
      </c>
      <c r="C67" s="119"/>
      <c r="D67" s="119"/>
      <c r="E67" s="284">
        <v>12150</v>
      </c>
      <c r="F67" s="215">
        <v>5632</v>
      </c>
      <c r="G67" s="216">
        <v>11036</v>
      </c>
      <c r="H67" s="215">
        <v>5115.617448559671</v>
      </c>
      <c r="I67" s="216">
        <v>205559</v>
      </c>
      <c r="J67" s="216">
        <v>62230.61744855967</v>
      </c>
      <c r="K67" s="252">
        <v>9320</v>
      </c>
      <c r="L67" s="252">
        <v>3518</v>
      </c>
      <c r="M67" s="216">
        <v>206067.99999999997</v>
      </c>
      <c r="N67" s="216">
        <v>71282</v>
      </c>
      <c r="O67" s="217">
        <f>G67/E67*100</f>
        <v>90.83127572016461</v>
      </c>
      <c r="P67" s="217">
        <f t="shared" si="3"/>
        <v>90.83127572016461</v>
      </c>
      <c r="Q67" s="217">
        <f t="shared" si="2"/>
        <v>118.41201716738196</v>
      </c>
      <c r="R67" s="217">
        <f t="shared" si="2"/>
        <v>145.4126619829355</v>
      </c>
      <c r="S67" s="217">
        <v>99.75299415726847</v>
      </c>
      <c r="T67" s="217">
        <v>87.30200814870469</v>
      </c>
      <c r="U67" s="226"/>
      <c r="V67" s="273"/>
      <c r="W67" s="269"/>
      <c r="X67" s="268"/>
      <c r="Y67" s="266"/>
    </row>
    <row r="68" spans="1:18" ht="16.5">
      <c r="A68" s="120" t="s">
        <v>187</v>
      </c>
      <c r="B68" s="120"/>
      <c r="C68" s="120"/>
      <c r="E68" s="120"/>
      <c r="F68" s="120"/>
      <c r="G68" s="120"/>
      <c r="H68" s="120"/>
      <c r="I68" s="120"/>
      <c r="J68" s="120"/>
      <c r="K68" s="253"/>
      <c r="L68" s="253"/>
      <c r="M68" s="120"/>
      <c r="N68" s="253"/>
      <c r="O68" s="120"/>
      <c r="P68" s="120"/>
      <c r="Q68" s="121"/>
      <c r="R68" s="122"/>
    </row>
    <row r="69" spans="1:17" ht="16.5">
      <c r="A69" s="92" t="s">
        <v>188</v>
      </c>
      <c r="B69" s="91"/>
      <c r="E69" s="92"/>
      <c r="F69" s="92"/>
      <c r="G69" s="92"/>
      <c r="H69" s="92"/>
      <c r="I69" s="92"/>
      <c r="J69" s="92"/>
      <c r="K69" s="254"/>
      <c r="L69" s="254"/>
      <c r="M69" s="92"/>
      <c r="N69" s="254"/>
      <c r="O69" s="92"/>
      <c r="P69" s="92"/>
      <c r="Q69" s="90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0" sqref="H10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300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6" s="12" customFormat="1" ht="24.75" customHeight="1">
      <c r="A4" s="334" t="s">
        <v>14</v>
      </c>
      <c r="B4" s="350" t="s">
        <v>30</v>
      </c>
      <c r="C4" s="183" t="s">
        <v>301</v>
      </c>
      <c r="D4" s="184"/>
      <c r="E4" s="185"/>
      <c r="F4" s="350" t="s">
        <v>169</v>
      </c>
    </row>
    <row r="5" spans="1:6" s="12" customFormat="1" ht="45.75" customHeight="1">
      <c r="A5" s="336"/>
      <c r="B5" s="351"/>
      <c r="C5" s="186" t="s">
        <v>167</v>
      </c>
      <c r="D5" s="186" t="s">
        <v>168</v>
      </c>
      <c r="E5" s="186" t="s">
        <v>160</v>
      </c>
      <c r="F5" s="351"/>
    </row>
    <row r="6" spans="1:6" s="12" customFormat="1" ht="15.75">
      <c r="A6" s="47" t="s">
        <v>10</v>
      </c>
      <c r="B6" s="47">
        <v>1</v>
      </c>
      <c r="C6" s="47">
        <v>2</v>
      </c>
      <c r="D6" s="47">
        <v>3</v>
      </c>
      <c r="E6" s="47">
        <v>4</v>
      </c>
      <c r="F6" s="47">
        <v>5</v>
      </c>
    </row>
    <row r="7" spans="1:6" s="15" customFormat="1" ht="24" customHeight="1">
      <c r="A7" s="13" t="s">
        <v>15</v>
      </c>
      <c r="B7" s="14">
        <v>153.79</v>
      </c>
      <c r="C7" s="14">
        <v>101.5</v>
      </c>
      <c r="D7" s="14">
        <v>101.5</v>
      </c>
      <c r="E7" s="14">
        <v>99.65</v>
      </c>
      <c r="F7" s="14">
        <v>103.88</v>
      </c>
    </row>
    <row r="8" spans="1:7" ht="24" customHeight="1">
      <c r="A8" s="16" t="s">
        <v>16</v>
      </c>
      <c r="B8" s="17">
        <v>166.31</v>
      </c>
      <c r="C8" s="17">
        <v>103.65</v>
      </c>
      <c r="D8" s="17">
        <v>103.65</v>
      </c>
      <c r="E8" s="17">
        <v>99.9</v>
      </c>
      <c r="F8" s="17">
        <v>104.99</v>
      </c>
      <c r="G8" s="42"/>
    </row>
    <row r="9" spans="1:7" ht="24" customHeight="1">
      <c r="A9" s="16" t="s">
        <v>33</v>
      </c>
      <c r="B9" s="17">
        <v>155.53</v>
      </c>
      <c r="C9" s="17">
        <v>102.73</v>
      </c>
      <c r="D9" s="17">
        <v>102.73</v>
      </c>
      <c r="E9" s="17">
        <v>100.58</v>
      </c>
      <c r="F9" s="17">
        <v>103.9</v>
      </c>
      <c r="G9" s="42"/>
    </row>
    <row r="10" spans="1:7" ht="24" customHeight="1">
      <c r="A10" s="16" t="s">
        <v>17</v>
      </c>
      <c r="B10" s="17">
        <v>166.98</v>
      </c>
      <c r="C10" s="17">
        <v>103.28</v>
      </c>
      <c r="D10" s="17">
        <v>103.28</v>
      </c>
      <c r="E10" s="17">
        <v>99.62</v>
      </c>
      <c r="F10" s="17">
        <v>104.92</v>
      </c>
      <c r="G10" s="42"/>
    </row>
    <row r="11" spans="1:7" ht="24" customHeight="1">
      <c r="A11" s="16" t="s">
        <v>34</v>
      </c>
      <c r="B11" s="17">
        <v>176.45</v>
      </c>
      <c r="C11" s="17">
        <v>105.77</v>
      </c>
      <c r="D11" s="18">
        <v>105.77</v>
      </c>
      <c r="E11" s="18">
        <v>100.09</v>
      </c>
      <c r="F11" s="18">
        <v>106.36</v>
      </c>
      <c r="G11" s="42"/>
    </row>
    <row r="12" spans="1:7" ht="24" customHeight="1">
      <c r="A12" s="16" t="s">
        <v>18</v>
      </c>
      <c r="B12" s="17">
        <v>139.68</v>
      </c>
      <c r="C12" s="17">
        <v>103.57</v>
      </c>
      <c r="D12" s="17">
        <v>103.57</v>
      </c>
      <c r="E12" s="17">
        <v>100.49</v>
      </c>
      <c r="F12" s="17">
        <v>105.24</v>
      </c>
      <c r="G12" s="42"/>
    </row>
    <row r="13" spans="1:7" ht="24" customHeight="1">
      <c r="A13" s="16" t="s">
        <v>19</v>
      </c>
      <c r="B13" s="17">
        <v>154.02</v>
      </c>
      <c r="C13" s="17">
        <v>105.91</v>
      </c>
      <c r="D13" s="17">
        <v>105.91</v>
      </c>
      <c r="E13" s="17">
        <v>100.81</v>
      </c>
      <c r="F13" s="17">
        <v>105.9</v>
      </c>
      <c r="G13" s="42"/>
    </row>
    <row r="14" spans="1:7" ht="24" customHeight="1">
      <c r="A14" s="16" t="s">
        <v>35</v>
      </c>
      <c r="B14" s="17">
        <v>154.25</v>
      </c>
      <c r="C14" s="17">
        <v>95.71</v>
      </c>
      <c r="D14" s="17">
        <v>95.71</v>
      </c>
      <c r="E14" s="17">
        <v>98.61</v>
      </c>
      <c r="F14" s="17">
        <v>104.08</v>
      </c>
      <c r="G14" s="42"/>
    </row>
    <row r="15" spans="1:7" ht="24" customHeight="1">
      <c r="A15" s="16" t="s">
        <v>20</v>
      </c>
      <c r="B15" s="17">
        <v>144.82</v>
      </c>
      <c r="C15" s="17">
        <v>103.17</v>
      </c>
      <c r="D15" s="17">
        <v>103.17</v>
      </c>
      <c r="E15" s="17">
        <v>100.15</v>
      </c>
      <c r="F15" s="17">
        <v>104.34</v>
      </c>
      <c r="G15" s="42"/>
    </row>
    <row r="16" spans="1:7" ht="24" customHeight="1">
      <c r="A16" s="16" t="s">
        <v>21</v>
      </c>
      <c r="B16" s="17">
        <v>156.94</v>
      </c>
      <c r="C16" s="17">
        <v>101.35</v>
      </c>
      <c r="D16" s="17">
        <v>101.35</v>
      </c>
      <c r="E16" s="17">
        <v>100.11</v>
      </c>
      <c r="F16" s="17">
        <v>101.51</v>
      </c>
      <c r="G16" s="42"/>
    </row>
    <row r="17" spans="1:7" ht="24" customHeight="1">
      <c r="A17" s="16" t="s">
        <v>31</v>
      </c>
      <c r="B17" s="17">
        <v>139.54</v>
      </c>
      <c r="C17" s="17">
        <v>93.11</v>
      </c>
      <c r="D17" s="17">
        <v>93.11</v>
      </c>
      <c r="E17" s="17">
        <v>96.69</v>
      </c>
      <c r="F17" s="17">
        <v>101.07</v>
      </c>
      <c r="G17" s="42"/>
    </row>
    <row r="18" spans="1:7" ht="24" customHeight="1">
      <c r="A18" s="16" t="s">
        <v>32</v>
      </c>
      <c r="B18" s="17">
        <v>86.51</v>
      </c>
      <c r="C18" s="17">
        <v>99.24</v>
      </c>
      <c r="D18" s="17">
        <v>99.24</v>
      </c>
      <c r="E18" s="17">
        <v>100.43</v>
      </c>
      <c r="F18" s="17">
        <v>99.03</v>
      </c>
      <c r="G18" s="42"/>
    </row>
    <row r="19" spans="1:7" ht="24" customHeight="1">
      <c r="A19" s="16" t="s">
        <v>22</v>
      </c>
      <c r="B19" s="17">
        <v>176.26</v>
      </c>
      <c r="C19" s="17">
        <v>102.32</v>
      </c>
      <c r="D19" s="17">
        <v>102.32</v>
      </c>
      <c r="E19" s="17">
        <v>100.05</v>
      </c>
      <c r="F19" s="17">
        <v>101.58</v>
      </c>
      <c r="G19" s="42"/>
    </row>
    <row r="20" spans="1:7" ht="24" customHeight="1">
      <c r="A20" s="16" t="s">
        <v>23</v>
      </c>
      <c r="B20" s="17">
        <v>125.85</v>
      </c>
      <c r="C20" s="17">
        <v>102.18</v>
      </c>
      <c r="D20" s="17">
        <v>102.18</v>
      </c>
      <c r="E20" s="17">
        <v>100.15</v>
      </c>
      <c r="F20" s="17">
        <v>102.64</v>
      </c>
      <c r="G20" s="42"/>
    </row>
    <row r="21" spans="1:7" ht="24" customHeight="1">
      <c r="A21" s="16" t="s">
        <v>24</v>
      </c>
      <c r="B21" s="17">
        <v>163.23</v>
      </c>
      <c r="C21" s="17">
        <v>102.43</v>
      </c>
      <c r="D21" s="17">
        <v>102.43</v>
      </c>
      <c r="E21" s="17">
        <v>100.52</v>
      </c>
      <c r="F21" s="17">
        <v>104.49</v>
      </c>
      <c r="G21" s="42"/>
    </row>
    <row r="22" spans="1:7" s="20" customFormat="1" ht="24" customHeight="1">
      <c r="A22" s="19" t="s">
        <v>25</v>
      </c>
      <c r="B22" s="30">
        <v>159.07</v>
      </c>
      <c r="C22" s="30">
        <v>94.42</v>
      </c>
      <c r="D22" s="30">
        <v>94.42</v>
      </c>
      <c r="E22" s="17">
        <v>99.9</v>
      </c>
      <c r="F22" s="30">
        <v>88.48</v>
      </c>
      <c r="G22" s="42"/>
    </row>
    <row r="23" spans="1:7" s="20" customFormat="1" ht="24" customHeight="1">
      <c r="A23" s="21" t="s">
        <v>26</v>
      </c>
      <c r="B23" s="31">
        <v>138.12</v>
      </c>
      <c r="C23" s="31">
        <v>100.48</v>
      </c>
      <c r="D23" s="31">
        <v>100.48</v>
      </c>
      <c r="E23" s="31">
        <v>100.08</v>
      </c>
      <c r="F23" s="31">
        <v>100.64</v>
      </c>
      <c r="G23" s="42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Pham Thi Mai Lan</cp:lastModifiedBy>
  <cp:lastPrinted>2014-12-19T01:15:16Z</cp:lastPrinted>
  <dcterms:created xsi:type="dcterms:W3CDTF">2002-05-14T16:08:28Z</dcterms:created>
  <dcterms:modified xsi:type="dcterms:W3CDTF">2014-12-23T09:08:04Z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